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<sst xmlns="http://schemas.openxmlformats.org/spreadsheetml/2006/main" count="3243" uniqueCount="2075">
  <si>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</si>
  <si>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</si>
  <si>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</si>
  <si>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</si>
  <si>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</si>
  <si>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</si>
  <si>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</si>
  <si>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</si>
  <si>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</si>
  <si>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</si>
  <si>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</si>
  <si>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</si>
  <si>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</si>
  <si>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</si>
  <si>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</si>
  <si>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</si>
  <si>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</si>
  <si>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</si>
  <si>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</si>
  <si>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</si>
  <si>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</si>
  <si>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</si>
  <si>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</si>
  <si>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</si>
  <si>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</si>
  <si>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</si>
  <si>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</si>
  <si>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</si>
  <si>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</si>
  <si>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</si>
  <si>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</si>
  <si>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</si>
  <si>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</si>
  <si>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</si>
  <si>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</si>
  <si>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</si>
  <si>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</si>
  <si>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</si>
  <si>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</si>
  <si>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</si>
  <si>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</si>
  <si>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</si>
  <si>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</si>
  <si>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</si>
  <si>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</si>
  <si>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</si>
  <si>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</si>
  <si>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</si>
  <si>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</si>
  <si>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</si>
  <si>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</si>
  <si>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</si>
  <si>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</si>
  <si>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</si>
  <si>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</si>
  <si>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</si>
  <si>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</si>
  <si>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</si>
  <si>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</si>
  <si>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</si>
  <si>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</si>
  <si>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</si>
  <si>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</si>
  <si>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</si>
  <si>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</si>
  <si>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</si>
  <si>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</si>
  <si>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</si>
  <si>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</si>
  <si>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</si>
  <si>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</si>
  <si>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</si>
  <si>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</si>
  <si>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</si>
  <si>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</si>
  <si>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</si>
  <si>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</si>
  <si>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</si>
  <si>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</si>
  <si>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</si>
  <si>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</si>
  <si>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</si>
  <si>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</si>
  <si>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</si>
  <si>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</si>
  <si>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</si>
  <si>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</si>
  <si>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</si>
  <si>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</si>
  <si>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</si>
  <si>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</si>
  <si>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</si>
  <si>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</si>
  <si>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</si>
  <si>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</si>
  <si>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</si>
  <si>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</si>
  <si>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</si>
  <si>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</si>
  <si>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</si>
  <si>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</si>
  <si>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</si>
  <si>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</si>
  <si>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</si>
  <si>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</si>
  <si>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</si>
  <si>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</si>
  <si>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</si>
  <si>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</si>
  <si>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</si>
  <si>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</si>
  <si>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</si>
  <si>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</si>
  <si>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</si>
  <si>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</si>
  <si>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</si>
  <si>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</si>
  <si>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</si>
  <si>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</si>
  <si>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</si>
  <si>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</si>
  <si>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</si>
  <si>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</si>
  <si>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</si>
  <si>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</si>
  <si>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</si>
  <si>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</si>
  <si>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</si>
  <si>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</si>
  <si>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</si>
  <si>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</si>
  <si>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</si>
  <si>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</si>
  <si>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</si>
  <si>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</si>
  <si>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</si>
  <si>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</si>
  <si>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</si>
  <si>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</si>
  <si>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</si>
  <si>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</si>
  <si>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</si>
  <si>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</si>
  <si>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</si>
  <si>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</si>
  <si>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</si>
  <si>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</si>
  <si>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</si>
  <si>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</si>
  <si>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</si>
  <si>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</si>
  <si>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</si>
  <si>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</si>
  <si>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</si>
  <si>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</si>
  <si>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</si>
  <si>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</si>
  <si>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</si>
  <si>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</si>
  <si>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</si>
  <si>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</si>
  <si>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</si>
  <si>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</si>
  <si>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</si>
  <si>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</si>
  <si>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</si>
  <si>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</si>
  <si>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</si>
  <si>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</si>
  <si>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</si>
  <si>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</si>
  <si>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</si>
  <si>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</si>
  <si>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</si>
  <si>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</si>
  <si>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</si>
  <si>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</si>
  <si>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</si>
  <si>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</si>
  <si>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</si>
  <si>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</si>
  <si>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</si>
  <si>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</si>
  <si>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</si>
  <si>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</si>
  <si>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</si>
  <si>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</si>
  <si>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</si>
  <si>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</si>
  <si>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</si>
  <si>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</si>
  <si>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</si>
  <si>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</si>
  <si>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</si>
  <si>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</si>
  <si>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</si>
  <si>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</si>
  <si>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</si>
  <si>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</si>
  <si>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</si>
  <si>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</si>
  <si>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</si>
  <si>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</si>
  <si>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</si>
  <si>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</si>
  <si>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</si>
  <si>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</si>
  <si>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</si>
  <si>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</si>
  <si>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</si>
  <si>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</si>
  <si>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</si>
  <si>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</si>
  <si>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</si>
  <si>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</si>
  <si>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</si>
  <si>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</si>
  <si>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</si>
  <si>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</si>
  <si>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</si>
  <si>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</si>
  <si>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</si>
  <si>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</si>
  <si>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</si>
  <si>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</si>
  <si>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</si>
  <si>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</si>
  <si>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</si>
  <si>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</si>
  <si>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</si>
  <si>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</si>
  <si>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</si>
  <si>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</si>
  <si>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</si>
  <si>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</si>
  <si>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</si>
  <si>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</si>
  <si>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</si>
  <si>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</si>
  <si>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</si>
  <si>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</si>
  <si>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</si>
  <si>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</si>
  <si>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</si>
  <si>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</si>
  <si>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</si>
  <si>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</si>
  <si>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</si>
  <si>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</si>
  <si>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</si>
  <si>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</si>
  <si>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</si>
  <si>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</si>
  <si>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</si>
  <si>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</si>
  <si>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</si>
  <si>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</si>
  <si>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</si>
  <si>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</si>
  <si>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</si>
  <si>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</si>
  <si>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</si>
  <si>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</si>
  <si>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</si>
  <si>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</si>
  <si>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</si>
  <si>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</si>
  <si>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</si>
  <si>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</si>
  <si>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</si>
  <si>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</si>
  <si>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</si>
  <si>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</si>
  <si>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</si>
  <si>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</si>
  <si>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</si>
  <si>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</si>
  <si>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</si>
  <si>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</si>
  <si>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</si>
  <si>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</si>
  <si>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</si>
  <si>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</si>
  <si>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</si>
  <si>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</si>
  <si>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</si>
  <si>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</si>
  <si>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</si>
  <si>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</si>
  <si>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</si>
  <si>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</si>
  <si>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</si>
  <si>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</si>
  <si>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</si>
  <si>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</si>
  <si>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</si>
  <si>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</si>
  <si>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</si>
  <si>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</si>
  <si>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</si>
  <si>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</si>
  <si>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</si>
  <si>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</si>
  <si>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</si>
  <si>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</si>
  <si>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</si>
  <si>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</si>
  <si>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</si>
  <si>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</si>
  <si>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</si>
  <si>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</si>
  <si>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</si>
  <si>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</si>
  <si>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</si>
  <si>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</si>
  <si>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</si>
  <si>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</si>
  <si>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</si>
  <si>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</si>
  <si>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</si>
  <si>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</si>
  <si>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</si>
  <si>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</si>
  <si>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</si>
  <si>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</si>
  <si>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</si>
  <si>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</si>
  <si>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</si>
  <si>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</si>
  <si>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</si>
  <si>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</si>
  <si>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</si>
  <si>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</si>
  <si>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</si>
  <si>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</si>
  <si>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</si>
  <si>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</si>
  <si>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</si>
  <si>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</si>
  <si>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</si>
  <si>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</si>
  <si>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</si>
  <si>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</si>
  <si>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</si>
  <si>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</si>
  <si>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</si>
  <si>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</si>
  <si>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</si>
  <si>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</si>
  <si>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</si>
  <si>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</si>
  <si>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</si>
  <si>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</si>
  <si>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</si>
  <si>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</si>
  <si>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</si>
  <si>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</si>
  <si>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</si>
  <si>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</si>
  <si>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</si>
  <si>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</si>
  <si>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</si>
  <si>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</si>
  <si>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</si>
  <si>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</si>
  <si>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</si>
  <si>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</si>
  <si>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</si>
  <si>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</si>
  <si>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</si>
  <si>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</si>
  <si>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</si>
  <si>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</si>
  <si>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</si>
  <si>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</si>
  <si>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</si>
  <si>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</si>
  <si>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</si>
  <si>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</si>
  <si>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</si>
  <si>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</si>
  <si>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</si>
  <si>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</si>
  <si>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</si>
  <si>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</si>
  <si>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</si>
  <si>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</si>
  <si>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</si>
  <si>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</si>
  <si>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</si>
  <si>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</si>
  <si>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</si>
  <si>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</si>
  <si>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</si>
  <si>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</si>
  <si>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</si>
  <si>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</si>
  <si>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</si>
  <si>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</si>
  <si>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</si>
  <si>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</si>
  <si>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</si>
  <si>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</si>
  <si>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</si>
  <si>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</si>
  <si>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</si>
  <si>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</si>
  <si>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</si>
  <si>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</si>
  <si>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</si>
  <si>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</si>
  <si>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</si>
  <si>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</si>
  <si>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</si>
  <si>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</si>
  <si>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</si>
  <si>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</si>
  <si>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</si>
  <si>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</si>
  <si>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</si>
  <si>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</si>
  <si>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</si>
  <si>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</si>
  <si>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</si>
  <si>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</si>
  <si>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</si>
  <si>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</si>
  <si>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</si>
  <si>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</si>
  <si>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</si>
  <si>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</si>
  <si>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</si>
  <si>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</si>
  <si>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</si>
  <si>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</si>
  <si>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</si>
  <si>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</si>
  <si>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</si>
  <si>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</si>
  <si>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</si>
  <si>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</si>
  <si>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</si>
  <si>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</si>
  <si>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</si>
  <si>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</si>
  <si>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</si>
  <si>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</si>
  <si>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</si>
  <si>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</si>
  <si>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</si>
  <si>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</si>
  <si>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</si>
  <si>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</si>
  <si>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</si>
  <si>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</si>
  <si>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</si>
  <si>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</si>
  <si>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</si>
  <si>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</si>
  <si>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</si>
  <si>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</si>
  <si>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</si>
  <si>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</si>
  <si>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</si>
  <si>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</si>
  <si>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</si>
  <si>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</si>
  <si>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</si>
  <si>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</si>
  <si>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</si>
  <si>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</si>
  <si>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</si>
  <si>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</si>
  <si>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</si>
  <si>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</si>
  <si>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</si>
  <si>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</si>
  <si>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</si>
  <si>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</si>
  <si>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</si>
  <si>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</si>
  <si>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</si>
  <si>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</si>
  <si>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</si>
  <si>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</si>
  <si>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</si>
  <si>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</si>
  <si>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</si>
  <si>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</si>
  <si>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</si>
  <si>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</si>
  <si>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</si>
  <si>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</si>
  <si>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</si>
  <si>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</si>
  <si>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</si>
  <si>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</si>
  <si>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</si>
  <si>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</si>
  <si>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</si>
  <si>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</si>
  <si>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</si>
  <si>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</si>
  <si>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</si>
  <si>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</si>
  <si>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</si>
  <si>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</si>
  <si>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</si>
  <si>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</si>
  <si>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</si>
  <si>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</si>
  <si>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</si>
  <si>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</si>
  <si>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</si>
  <si>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</si>
  <si>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</si>
  <si>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</si>
  <si>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</si>
  <si>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</si>
  <si>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</si>
  <si>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</si>
  <si>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</si>
  <si>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</si>
  <si>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</si>
  <si>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</si>
  <si>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</si>
  <si>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</si>
  <si>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</si>
  <si>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</si>
  <si>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</si>
  <si>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</si>
  <si>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</si>
  <si>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</si>
  <si>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</si>
  <si>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</si>
  <si>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</si>
  <si>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</si>
  <si>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</si>
  <si>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</si>
  <si>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</si>
  <si>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</si>
  <si>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</si>
  <si>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</si>
  <si>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</si>
  <si>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</si>
  <si>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</si>
  <si>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</si>
  <si>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</si>
  <si>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</si>
  <si>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</si>
  <si>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</si>
  <si>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</si>
  <si>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</si>
  <si>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</si>
  <si>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</si>
  <si>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</si>
  <si>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</si>
  <si>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</si>
  <si>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</si>
  <si>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</si>
  <si>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</si>
  <si>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</si>
  <si>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</si>
  <si>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</si>
  <si>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</si>
  <si>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</si>
  <si>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</si>
  <si>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</si>
  <si>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</si>
  <si>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</si>
  <si>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</si>
  <si>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</si>
  <si>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</si>
  <si>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</si>
  <si>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</si>
  <si>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</si>
  <si>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</si>
  <si>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</si>
  <si>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</si>
  <si>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</si>
  <si>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</si>
  <si>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</si>
  <si>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</si>
  <si>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</si>
  <si>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</si>
  <si>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</si>
  <si>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</si>
  <si>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</si>
  <si>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</si>
  <si>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</si>
  <si>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</si>
  <si>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</si>
  <si>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</si>
  <si>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</si>
  <si>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</si>
  <si>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</si>
  <si>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</si>
  <si>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</si>
  <si>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</si>
  <si>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</si>
  <si>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</si>
  <si>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</si>
  <si>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</si>
  <si>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</si>
  <si>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</si>
  <si>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</si>
  <si>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</si>
  <si>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</si>
  <si>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</si>
  <si>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</si>
  <si>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</si>
  <si>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</si>
  <si>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</si>
  <si>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</si>
  <si>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</si>
  <si>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</si>
  <si>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</si>
  <si>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</si>
  <si>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</si>
  <si>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</si>
  <si>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</si>
  <si>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</si>
  <si>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</si>
  <si>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</si>
  <si>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</si>
  <si>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</si>
  <si>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</si>
  <si>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</si>
  <si>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</si>
  <si>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</si>
  <si>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</si>
  <si>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</si>
  <si>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</si>
  <si>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</si>
  <si>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</si>
  <si>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</si>
  <si>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</si>
  <si>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</si>
  <si>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</si>
  <si>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</si>
  <si>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</si>
  <si>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</si>
  <si>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</si>
  <si>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</si>
  <si>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</si>
  <si>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</si>
  <si>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</si>
  <si>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</si>
  <si>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</si>
  <si>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</si>
  <si>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</si>
  <si>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</si>
  <si>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</si>
  <si>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</si>
  <si>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</si>
  <si>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</si>
  <si>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</si>
  <si>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</si>
  <si>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</si>
  <si>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</si>
  <si>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</si>
  <si>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</si>
  <si>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</si>
  <si>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</si>
  <si>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</si>
  <si>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</si>
  <si>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</si>
  <si>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</si>
  <si>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</si>
  <si>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</si>
  <si>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</si>
  <si>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</si>
  <si>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</si>
  <si>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</si>
  <si>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</si>
  <si>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</si>
  <si>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</si>
  <si>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</si>
  <si>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</si>
  <si>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</si>
  <si>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</si>
  <si>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</si>
  <si>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</si>
  <si>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</si>
  <si>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</si>
  <si>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</si>
  <si>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</si>
  <si>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</si>
  <si>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</si>
  <si>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</si>
  <si>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</si>
  <si>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</si>
  <si>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</si>
  <si>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</si>
  <si>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</si>
  <si>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</si>
  <si>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</si>
  <si>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</si>
  <si>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</si>
  <si>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</si>
  <si>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</si>
  <si>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</si>
  <si>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</si>
  <si>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</si>
  <si>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</si>
  <si>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</si>
  <si>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</si>
  <si>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</si>
  <si>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</si>
  <si>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</si>
  <si>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</si>
  <si>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</si>
  <si>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</si>
  <si>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</si>
  <si>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</si>
  <si>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</si>
  <si>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</si>
  <si>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</si>
  <si>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</si>
  <si>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</si>
  <si>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</si>
  <si>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</si>
  <si>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</si>
  <si>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</si>
  <si>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</si>
  <si>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</si>
  <si>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</si>
  <si>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</si>
  <si>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</si>
  <si>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</si>
  <si>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</si>
  <si>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</si>
  <si>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</si>
  <si>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</si>
  <si>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</si>
  <si>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</si>
  <si>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</si>
  <si>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</si>
  <si>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</si>
  <si>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</si>
  <si>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</si>
  <si>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</si>
  <si>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</si>
  <si>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</si>
  <si>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</si>
  <si>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</si>
  <si>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</si>
  <si>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</si>
  <si>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</si>
  <si>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</si>
  <si>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</si>
  <si>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</si>
  <si>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</si>
  <si>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</si>
  <si>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</si>
  <si>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</si>
  <si>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</si>
  <si>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</si>
  <si>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</si>
  <si>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</si>
  <si>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</si>
  <si>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</si>
  <si>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</si>
  <si>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</si>
  <si>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</si>
  <si>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</si>
  <si>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</si>
  <si>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</si>
  <si>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</si>
  <si>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</si>
  <si>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</si>
  <si>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</si>
  <si>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</si>
  <si>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</si>
  <si>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</si>
  <si>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</si>
  <si>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</si>
  <si>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</si>
  <si>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</si>
  <si>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</si>
  <si>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</si>
  <si>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</si>
  <si>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</si>
  <si>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</si>
  <si>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</si>
  <si>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</si>
  <si>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</si>
  <si>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</si>
  <si>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</si>
  <si>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</si>
  <si>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</si>
  <si>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</si>
  <si>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</si>
  <si>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</si>
  <si>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</si>
  <si>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</si>
  <si>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</si>
  <si>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</si>
  <si>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</si>
  <si>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</si>
  <si>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</si>
  <si>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</si>
  <si>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</si>
  <si>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</si>
  <si>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</si>
  <si>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</si>
  <si>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</si>
  <si>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</si>
  <si>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</si>
  <si>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</si>
  <si>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</si>
  <si>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</si>
  <si>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</si>
  <si>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</si>
  <si>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</si>
  <si>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</si>
  <si>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</si>
  <si>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</si>
  <si>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</si>
  <si>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</si>
  <si>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</si>
  <si>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</si>
  <si>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</si>
  <si>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</si>
  <si>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</si>
  <si>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</si>
  <si>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</si>
  <si>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</si>
  <si>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</si>
  <si>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</si>
  <si>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</si>
  <si>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</si>
  <si>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</si>
  <si>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</si>
  <si>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</si>
  <si>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</si>
  <si>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</si>
  <si>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</si>
  <si>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</si>
  <si>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</si>
  <si>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</si>
  <si>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</si>
  <si>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</si>
  <si>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</si>
  <si>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</si>
  <si>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</si>
  <si>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</si>
  <si>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</si>
  <si>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</si>
  <si>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</si>
  <si>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</si>
  <si>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</si>
  <si>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</si>
  <si>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</si>
  <si>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</si>
  <si>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</si>
  <si>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</si>
  <si>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</si>
  <si>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</si>
  <si>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</si>
  <si>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</si>
  <si>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</si>
  <si>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</si>
  <si>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</si>
  <si>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</si>
  <si>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</si>
  <si>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</si>
  <si>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</si>
  <si>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</si>
  <si>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</si>
  <si>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</si>
  <si>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</si>
  <si>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</si>
  <si>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</si>
  <si>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</si>
  <si>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</si>
  <si>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</si>
  <si>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</si>
  <si>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</si>
  <si>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</si>
  <si>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</si>
  <si>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</si>
  <si>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</si>
  <si>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</si>
  <si>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</si>
  <si>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</si>
  <si>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</si>
  <si>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</si>
  <si>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</si>
  <si>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</si>
  <si>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</si>
  <si>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</si>
  <si>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</si>
  <si>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</si>
  <si>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</si>
  <si>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</si>
  <si>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</si>
  <si>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</si>
  <si>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</si>
  <si>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</si>
  <si>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</si>
  <si>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</si>
  <si>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</si>
  <si>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</si>
  <si>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</si>
  <si>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</si>
  <si>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</si>
  <si>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</si>
  <si>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</si>
  <si>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</si>
  <si>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</si>
  <si>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</si>
  <si>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</si>
  <si>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</si>
  <si>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</si>
  <si>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</si>
  <si>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</si>
  <si>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</si>
  <si>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</si>
  <si>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</si>
  <si>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</si>
  <si>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</si>
  <si>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</si>
  <si>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</si>
  <si>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</si>
  <si>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</si>
  <si>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</si>
  <si>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</si>
  <si>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</si>
  <si>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</si>
  <si>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</si>
  <si>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</si>
  <si>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</si>
  <si>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</si>
  <si>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</si>
  <si>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</si>
  <si>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</si>
  <si>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</si>
  <si>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</si>
  <si>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</si>
  <si>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</si>
  <si>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</si>
  <si>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</si>
  <si>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</si>
  <si>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</si>
  <si>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</si>
  <si>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</si>
  <si>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</si>
  <si>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</si>
  <si>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</si>
  <si>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</si>
  <si>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</si>
  <si>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</si>
  <si>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</si>
  <si>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</si>
  <si>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</si>
  <si>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</si>
  <si>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</si>
  <si>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</si>
  <si>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</si>
  <si>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</si>
  <si>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</si>
  <si>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</si>
  <si>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</si>
  <si>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</si>
  <si>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</si>
  <si>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</si>
  <si>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</si>
  <si>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</si>
  <si>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</si>
  <si>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</si>
  <si>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</si>
  <si>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</si>
  <si>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</si>
  <si>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</si>
  <si>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</si>
  <si>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</si>
  <si>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</si>
  <si>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</si>
  <si>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</si>
  <si>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</si>
  <si>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</si>
  <si>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</si>
  <si>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</si>
  <si>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</si>
  <si>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</si>
  <si>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</si>
  <si>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</si>
  <si>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</si>
  <si>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</si>
  <si>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</si>
  <si>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</si>
  <si>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</si>
  <si>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</si>
  <si>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</si>
  <si>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</si>
  <si>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</si>
  <si>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</si>
  <si>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</si>
  <si>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</si>
  <si>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</si>
  <si>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</si>
  <si>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</si>
  <si>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</si>
  <si>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</si>
  <si>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</si>
  <si>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</si>
  <si>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</si>
  <si>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</si>
  <si>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</si>
  <si>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</si>
  <si>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</si>
  <si>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</si>
  <si>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</si>
  <si>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</si>
  <si>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</si>
  <si>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</si>
  <si>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</si>
  <si>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</si>
  <si>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</si>
  <si>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</si>
  <si>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</si>
  <si>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</si>
  <si>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</si>
  <si>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</si>
  <si>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</si>
  <si>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</si>
  <si>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</si>
  <si>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</si>
  <si>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</si>
  <si>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</si>
  <si>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</si>
  <si>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</si>
  <si>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</si>
  <si>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</si>
  <si>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</si>
  <si>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</si>
  <si>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</si>
  <si>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</si>
  <si>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</si>
  <si>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</si>
  <si>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</si>
  <si>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</si>
  <si>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</si>
  <si>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</si>
  <si>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</si>
  <si>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</si>
  <si>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</si>
  <si>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</si>
  <si>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</si>
  <si>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</si>
  <si>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</si>
  <si>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</si>
  <si>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</si>
  <si>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</si>
  <si>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</si>
  <si>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</si>
  <si>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</si>
  <si>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</si>
  <si>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</si>
  <si>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</si>
  <si>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</si>
  <si>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</si>
  <si>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</si>
  <si>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</si>
  <si>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</si>
  <si>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</si>
  <si>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</si>
  <si>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</si>
  <si>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</si>
  <si>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</si>
  <si>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</si>
  <si>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</si>
  <si>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</si>
  <si>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</si>
  <si>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</si>
  <si>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</si>
  <si>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</si>
  <si>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</si>
  <si>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</si>
  <si>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</si>
  <si>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</si>
  <si>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</si>
  <si>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</si>
  <si>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</si>
  <si>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</si>
  <si>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</si>
  <si>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</si>
  <si>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</si>
  <si>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</si>
  <si>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</si>
  <si>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</si>
  <si>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</si>
  <si>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</si>
  <si>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</si>
  <si>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</si>
  <si>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</si>
  <si>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</si>
  <si>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</si>
  <si>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</si>
  <si>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</si>
  <si>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</si>
  <si>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</si>
  <si>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</si>
  <si>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</si>
  <si>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</si>
  <si>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</si>
  <si>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</si>
  <si>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</si>
  <si>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</si>
  <si>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</si>
  <si>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</si>
  <si>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</si>
  <si>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</si>
  <si>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</si>
  <si>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</si>
  <si>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</si>
  <si>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</si>
  <si>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</si>
  <si>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</si>
  <si>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</si>
  <si>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</si>
  <si>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</si>
  <si>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</si>
  <si>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</si>
  <si>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</si>
  <si>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</si>
  <si>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</si>
  <si>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</si>
  <si>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</si>
  <si>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</si>
  <si>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</si>
  <si>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</si>
  <si>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</si>
  <si>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</si>
  <si>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</si>
  <si>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</si>
  <si>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</si>
  <si>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</si>
  <si>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</si>
  <si>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</si>
  <si>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</si>
  <si>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</si>
  <si>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</si>
  <si>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</si>
  <si>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</si>
  <si>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</si>
  <si>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</si>
  <si>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</si>
  <si>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</si>
  <si>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</si>
  <si>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</si>
  <si>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</si>
  <si>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</si>
  <si>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</si>
  <si>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</si>
  <si>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</si>
  <si>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</si>
  <si>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</si>
  <si>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</si>
  <si>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</si>
  <si>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</si>
  <si>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</si>
  <si>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</si>
  <si>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</si>
  <si>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</si>
  <si>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</si>
  <si>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</si>
  <si>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</si>
  <si>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</si>
  <si>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</si>
  <si>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</si>
  <si>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</si>
  <si>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</si>
  <si>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</si>
  <si>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</si>
  <si>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</si>
  <si>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</si>
  <si>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</si>
  <si>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</si>
  <si>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</si>
  <si>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</si>
  <si>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</si>
  <si>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</si>
  <si>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</si>
  <si>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</si>
  <si>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</si>
  <si>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</si>
  <si>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</si>
  <si>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</si>
  <si>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</si>
  <si>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</si>
  <si>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</si>
  <si>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</si>
  <si>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</si>
  <si>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</si>
  <si>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</si>
  <si>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</si>
  <si>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</si>
  <si>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</si>
  <si>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</si>
  <si>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</si>
  <si>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</si>
  <si>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</si>
  <si>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</si>
  <si>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</si>
  <si>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</si>
  <si>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</si>
  <si>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</si>
  <si>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</si>
  <si>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</si>
  <si>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</si>
  <si>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</si>
  <si>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</si>
  <si>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</si>
  <si>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</si>
  <si>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</si>
  <si>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</si>
  <si>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</si>
  <si>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</si>
  <si>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</si>
  <si>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</si>
  <si>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</si>
  <si>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</si>
  <si>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</si>
  <si>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</si>
  <si>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</si>
  <si>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</si>
  <si>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</si>
  <si>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</si>
  <si>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</si>
  <si>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</si>
  <si>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</si>
  <si>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</si>
  <si>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</si>
  <si>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</si>
  <si>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</si>
  <si>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</si>
  <si>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</si>
  <si>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</si>
  <si>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</si>
  <si>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</si>
  <si>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</si>
  <si>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</si>
  <si>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</si>
  <si>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</si>
  <si>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</si>
  <si>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</si>
  <si>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</si>
  <si>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</si>
  <si>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</si>
  <si>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</si>
  <si>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</si>
  <si>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</si>
  <si>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</si>
  <si>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</si>
  <si>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</si>
  <si>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</si>
  <si>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</si>
  <si>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</si>
  <si>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</si>
  <si>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</si>
  <si>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</si>
  <si>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</si>
  <si>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</si>
  <si>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</si>
  <si>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</si>
  <si>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</si>
  <si>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</si>
  <si>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</si>
  <si>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</si>
  <si>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</si>
  <si>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</si>
  <si>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</si>
  <si>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</si>
  <si>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</si>
  <si>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</si>
  <si>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</si>
  <si>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</si>
  <si>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</si>
  <si>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</si>
  <si>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</si>
  <si>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</si>
  <si>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</si>
  <si>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</si>
  <si>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</si>
  <si>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</si>
  <si>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</si>
  <si>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</si>
  <si>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</si>
  <si>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</si>
  <si>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</si>
  <si>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</si>
  <si>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</si>
  <si>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</si>
  <si>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</si>
  <si>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</si>
  <si>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</si>
  <si>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</si>
  <si>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</si>
  <si>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</si>
  <si>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</si>
  <si>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</si>
  <si>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</si>
  <si>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</si>
  <si>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</si>
  <si>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</si>
  <si>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</si>
  <si>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</si>
  <si>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</si>
  <si>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</si>
  <si>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</si>
  <si>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</si>
  <si>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</si>
  <si>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</si>
  <si>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</si>
  <si>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</si>
  <si>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</si>
  <si>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</si>
  <si>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</si>
  <si>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</si>
  <si>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</si>
  <si>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</si>
  <si>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</si>
  <si>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</si>
  <si>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</si>
  <si>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</si>
  <si>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</si>
  <si>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</si>
  <si>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</si>
  <si>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</si>
  <si>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</si>
  <si>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</si>
  <si>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</si>
  <si>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</si>
  <si>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</si>
  <si>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</si>
  <si>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</si>
  <si>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</si>
  <si>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</si>
  <si>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</si>
  <si>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</si>
  <si>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</si>
  <si>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</si>
  <si>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</si>
  <si>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</si>
  <si>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</si>
  <si>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</si>
  <si>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</si>
  <si>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</si>
  <si>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</si>
  <si>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</si>
  <si>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</si>
  <si>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</si>
  <si>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</si>
  <si>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</si>
  <si>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</si>
  <si>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</si>
  <si>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</si>
  <si>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</si>
  <si>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</si>
  <si>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</si>
  <si>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</si>
  <si>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</si>
  <si>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</si>
  <si>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</si>
  <si>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</si>
  <si>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</si>
  <si>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</si>
  <si>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</si>
  <si>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</si>
  <si>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</si>
  <si>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</si>
  <si>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</si>
  <si>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</si>
  <si>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</si>
  <si>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</si>
  <si>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</si>
  <si>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</si>
  <si>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</si>
  <si>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</si>
  <si>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</si>
  <si>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</si>
  <si>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</si>
  <si>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</si>
  <si>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</si>
  <si>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</si>
  <si>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</si>
  <si>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</si>
  <si>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</si>
  <si>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</si>
  <si>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</si>
  <si>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</si>
  <si>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</si>
  <si>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</si>
  <si>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</si>
  <si>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</si>
  <si>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</si>
  <si>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</si>
  <si>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</si>
  <si>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</si>
  <si>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</si>
  <si>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</si>
  <si>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</si>
  <si>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</si>
  <si>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</si>
  <si>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</si>
  <si>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</si>
  <si>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</si>
  <si>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</si>
  <si>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</si>
  <si>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</si>
  <si>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</si>
  <si>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</si>
  <si>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</si>
  <si>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</si>
  <si>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</si>
  <si>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</si>
  <si>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</si>
  <si>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</si>
  <si>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</si>
  <si>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</si>
  <si>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</si>
  <si>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</si>
  <si>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</si>
  <si>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</si>
  <si>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</si>
  <si>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</si>
  <si>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</si>
  <si>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</si>
  <si>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</si>
  <si>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</si>
  <si>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</si>
  <si>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</si>
  <si>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</si>
  <si>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</si>
  <si>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</si>
  <si>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</si>
  <si>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</si>
  <si>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</si>
  <si>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</si>
  <si>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</si>
  <si>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</si>
  <si>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</si>
  <si>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</si>
  <si>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</si>
  <si>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</si>
  <si>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</si>
  <si>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</si>
  <si>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</si>
  <si>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</si>
  <si>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</si>
  <si>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</si>
  <si>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</si>
  <si>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</si>
  <si>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</si>
  <si>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</si>
  <si>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</si>
  <si>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</si>
  <si>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</si>
  <si>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</si>
  <si>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</si>
  <si>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</si>
  <si>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</si>
  <si>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</si>
  <si>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</si>
  <si>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</si>
  <si>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</si>
  <si>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</si>
  <si>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</si>
  <si>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</si>
  <si>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</si>
  <si>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</si>
  <si>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</si>
  <si>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</si>
  <si>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</si>
  <si>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</si>
  <si>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</si>
  <si>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</si>
  <si>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</si>
  <si>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</si>
  <si>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</si>
  <si>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</si>
  <si>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</si>
  <si>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</si>
  <si>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</si>
  <si>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</si>
  <si>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</si>
  <si>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</si>
  <si>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</si>
  <si>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</si>
  <si>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</si>
  <si>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</si>
  <si>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</si>
  <si>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</si>
  <si>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</si>
  <si>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</si>
  <si>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</si>
  <si>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</si>
  <si>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</si>
  <si>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</si>
  <si>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</si>
  <si>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</si>
  <si>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</si>
  <si>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</si>
  <si>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</si>
  <si>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</si>
  <si>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</si>
  <si>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</si>
  <si>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</si>
  <si>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</si>
  <si>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</si>
  <si>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</si>
  <si>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</si>
  <si>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</si>
  <si>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</si>
  <si>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</si>
  <si>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</si>
  <si>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</si>
  <si>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</si>
  <si>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</si>
  <si>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</si>
  <si>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</si>
  <si>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</si>
  <si>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</si>
  <si>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</si>
  <si>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</si>
  <si>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</si>
  <si>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</si>
  <si>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</si>
  <si>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</si>
  <si>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</si>
  <si>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</si>
  <si>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</si>
  <si>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</si>
  <si>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</si>
  <si>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</si>
  <si>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</si>
  <si>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</si>
  <si>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</si>
  <si>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</si>
  <si>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</si>
  <si>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</si>
  <si>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</si>
  <si>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</si>
  <si>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</si>
  <si>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</si>
  <si>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</si>
  <si>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</si>
  <si>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</si>
  <si>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</si>
  <si>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</si>
  <si>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</si>
  <si>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</si>
  <si>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</si>
  <si>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</si>
  <si>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</si>
  <si>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</si>
  <si>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</si>
  <si>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</si>
  <si>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</si>
  <si>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</si>
  <si>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</si>
  <si>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</si>
  <si>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</si>
  <si>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</si>
  <si>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</si>
  <si>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</si>
  <si>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</si>
  <si>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</si>
  <si>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</si>
  <si>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</si>
  <si>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</si>
  <si>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</si>
  <si>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</si>
  <si>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</si>
  <si>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</si>
  <si>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</si>
  <si>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</si>
  <si>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</si>
  <si>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</si>
  <si>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</si>
  <si>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</si>
  <si>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</si>
  <si>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</si>
  <si>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</si>
  <si>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</si>
  <si>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</si>
  <si>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</si>
  <si>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</si>
  <si>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</si>
  <si>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</si>
  <si>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</si>
  <si>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</si>
  <si>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</si>
  <si>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</si>
  <si>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</si>
  <si>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</si>
  <si>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</si>
  <si>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</si>
  <si>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</si>
  <si>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</si>
  <si>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</si>
  <si>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</si>
  <si>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</si>
  <si>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</si>
  <si>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</si>
  <si>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</si>
  <si>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</si>
  <si>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</si>
  <si>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</si>
  <si>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</si>
  <si>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</si>
  <si>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</si>
  <si>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</si>
  <si>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</si>
  <si>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</si>
  <si>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</si>
  <si>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</si>
  <si>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</si>
  <si>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</si>
  <si>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</si>
  <si>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</si>
  <si>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</si>
  <si>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</si>
  <si>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</si>
  <si>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</si>
  <si>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</si>
  <si>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</si>
  <si>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</si>
  <si>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</si>
  <si>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</si>
  <si>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</si>
  <si>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</si>
  <si>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</si>
  <si>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</si>
  <si>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</si>
  <si>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</si>
  <si>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</si>
  <si>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</si>
  <si>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</si>
  <si>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</si>
  <si>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</si>
  <si>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</si>
  <si>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</si>
  <si>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</si>
  <si>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</si>
  <si>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</si>
  <si>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</si>
  <si>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</si>
  <si>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</si>
  <si>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</si>
  <si>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</si>
  <si>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</si>
  <si>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</si>
  <si>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</si>
  <si>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</si>
  <si>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</si>
  <si>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</si>
  <si>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</si>
  <si>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</si>
  <si>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</si>
  <si>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</si>
  <si>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</si>
  <si>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</si>
  <si>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</si>
  <si>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</si>
  <si>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</si>
  <si>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</si>
  <si>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</si>
  <si>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</si>
  <si>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</si>
  <si>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</si>
  <si>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</si>
  <si>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</si>
  <si>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</si>
  <si>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</si>
  <si>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</si>
  <si>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</si>
  <si>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</si>
  <si>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</si>
  <si>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</si>
  <si>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</si>
  <si>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</si>
  <si>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</si>
  <si>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</si>
  <si>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</si>
  <si>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</si>
  <si>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</si>
  <si>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</si>
  <si>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</si>
  <si>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</si>
  <si>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</si>
  <si>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</si>
  <si>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</si>
  <si>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</si>
  <si>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</si>
  <si>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</si>
  <si>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</si>
  <si>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</si>
  <si>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</si>
  <si>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</si>
  <si>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</si>
  <si>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</si>
  <si>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</si>
  <si>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</si>
  <si>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</si>
  <si>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</si>
  <si>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</si>
  <si>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</si>
  <si>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</si>
  <si>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</si>
  <si>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</si>
  <si>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</si>
  <si>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</si>
  <si>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</si>
  <si>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</si>
  <si>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</si>
  <si>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</si>
  <si>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</si>
  <si>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</si>
  <si>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</si>
  <si>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</si>
  <si>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</si>
  <si>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</si>
  <si>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</si>
  <si>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</si>
  <si>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</si>
  <si>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</si>
  <si>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</si>
  <si>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</si>
  <si>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</si>
  <si>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</si>
  <si>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</si>
  <si>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</si>
  <si>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</si>
  <si>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</si>
  <si>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</si>
  <si>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</si>
  <si>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</si>
  <si>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</si>
  <si>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</si>
  <si>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</si>
  <si>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</si>
  <si>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</si>
  <si>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</si>
  <si>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</si>
  <si>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</si>
  <si>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</si>
  <si>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</si>
  <si>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</si>
  <si>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</si>
  <si>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</si>
  <si>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</si>
  <si>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</si>
  <si>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</si>
  <si>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</si>
  <si>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</si>
  <si>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</si>
  <si>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</si>
  <si>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</si>
  <si>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</si>
  <si>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</si>
  <si>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</si>
  <si>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</si>
  <si>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</si>
  <si>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</si>
  <si>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</si>
  <si>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</si>
  <si>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</si>
  <si>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</si>
  <si>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</si>
  <si>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</si>
  <si>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</si>
  <si>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</si>
  <si>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</si>
  <si>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</si>
  <si>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</si>
  <si>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</si>
  <si>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</si>
  <si>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</si>
  <si>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</si>
  <si>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</si>
  <si>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</si>
  <si>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</si>
  <si>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</si>
  <si>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</si>
  <si>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</si>
  <si>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</si>
  <si>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</si>
  <si>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</si>
  <si>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</si>
  <si>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</si>
  <si>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</si>
  <si>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</si>
  <si>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</si>
  <si>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</si>
  <si>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</si>
  <si>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</si>
  <si>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</si>
  <si>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</si>
  <si>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</si>
  <si>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</si>
  <si>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</si>
  <si>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</si>
  <si>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</si>
  <si>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</si>
  <si>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</si>
  <si>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</si>
  <si>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</si>
  <si>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</si>
  <si>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</si>
  <si>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</si>
  <si>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</si>
  <si>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</si>
  <si>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</si>
  <si>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</si>
  <si>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</si>
  <si>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</si>
  <si>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</si>
  <si>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</si>
  <si>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</si>
  <si>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</si>
  <si>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</si>
  <si>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</si>
  <si>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</si>
  <si>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</si>
  <si>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</si>
  <si>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</si>
  <si>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</si>
  <si>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</si>
  <si>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</si>
  <si>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</si>
  <si>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</si>
  <si>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</si>
  <si>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</si>
  <si>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</si>
  <si>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</si>
  <si>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</si>
  <si>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</si>
  <si>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</si>
  <si>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</si>
  <si>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</si>
  <si>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</si>
  <si>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</si>
  <si>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</si>
  <si>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</si>
  <si>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</si>
  <si>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</si>
  <si>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</si>
  <si>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</si>
  <si>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</si>
  <si>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</si>
  <si>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</si>
  <si>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</si>
  <si>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</si>
  <si>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</si>
  <si>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</si>
  <si>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</si>
  <si>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</si>
  <si>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</si>
  <si>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</si>
  <si>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</si>
  <si>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</si>
  <si>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</si>
  <si>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</si>
  <si>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</si>
  <si>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</si>
  <si>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</si>
  <si>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</si>
  <si>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</si>
  <si>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</si>
  <si>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</si>
  <si>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</si>
  <si>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</si>
  <si>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</si>
  <si>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</si>
  <si>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</si>
  <si>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</si>
  <si>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</si>
  <si>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</si>
  <si>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</si>
  <si>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</si>
  <si>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</si>
  <si>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</si>
  <si>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</si>
  <si>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</si>
  <si>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</si>
  <si>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</si>
  <si>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</si>
  <si>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</si>
  <si>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</si>
  <si>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</si>
  <si>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</si>
  <si>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</si>
  <si>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</si>
  <si>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</si>
  <si>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</si>
  <si>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</si>
  <si>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</si>
  <si>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</si>
  <si>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</si>
  <si>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</si>
  <si>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</si>
  <si>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</si>
  <si>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</si>
  <si>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</si>
  <si>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</si>
  <si>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</si>
  <si>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</si>
  <si>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</si>
  <si>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</si>
  <si>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</si>
  <si>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</si>
  <si>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</si>
  <si>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</si>
  <si>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</si>
  <si>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</si>
  <si>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</si>
  <si>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</si>
  <si>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</si>
  <si>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</si>
  <si>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</si>
  <si>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</si>
  <si>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</si>
  <si>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</si>
  <si>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</si>
  <si>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</si>
  <si>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</si>
  <si>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</si>
  <si>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</si>
  <si>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</si>
  <si>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</si>
  <si>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</si>
  <si>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</si>
  <si>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</si>
  <si>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</si>
  <si>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</si>
  <si>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</si>
  <si>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</si>
  <si>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</si>
  <si>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</si>
  <si>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</si>
  <si>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</si>
  <si>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</si>
  <si>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</si>
  <si>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</si>
  <si>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</si>
  <si>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</si>
  <si>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</si>
  <si>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</si>
  <si>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</si>
  <si>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</si>
  <si>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</si>
  <si>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</si>
  <si>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</si>
  <si>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</si>
  <si>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</si>
  <si>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</si>
  <si>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</si>
  <si>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</si>
  <si>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</si>
  <si>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</si>
  <si>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</si>
  <si>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</si>
  <si>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</si>
  <si>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</si>
  <si>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</si>
  <si>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</si>
  <si>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</si>
  <si>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</si>
  <si>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</si>
  <si>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</si>
  <si>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</si>
  <si>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</si>
  <si>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</si>
  <si>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</si>
  <si>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</si>
  <si>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</si>
  <si>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</si>
  <si>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</si>
  <si>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</si>
  <si>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</si>
  <si>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</si>
  <si>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</si>
  <si>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</si>
  <si>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</si>
  <si>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</si>
  <si>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</si>
  <si>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</si>
  <si>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</si>
  <si>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</si>
  <si>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</si>
  <si>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</si>
  <si>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</si>
  <si>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</si>
  <si>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</si>
  <si>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</si>
  <si>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</si>
  <si>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</si>
  <si>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</si>
  <si>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</si>
  <si>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</si>
  <si>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</si>
  <si>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</si>
  <si>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</si>
  <si>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</si>
  <si>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</si>
  <si>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</si>
  <si>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</si>
  <si>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</si>
  <si>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</si>
  <si>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</si>
  <si>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</si>
  <si>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</si>
  <si>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</si>
  <si>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</si>
  <si>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</si>
  <si>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</si>
  <si>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</si>
  <si>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</si>
  <si>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</si>
  <si>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</si>
  <si>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</si>
  <si>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</si>
  <si>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</si>
  <si>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</si>
  <si>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</si>
  <si>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</si>
  <si>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</si>
  <si>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</si>
  <si>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</si>
  <si>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</si>
  <si>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</si>
  <si>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</si>
  <si>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</si>
  <si>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</si>
  <si>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</si>
  <si>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</si>
  <si>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</si>
  <si>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</si>
  <si>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</si>
  <si>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</si>
  <si>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</si>
  <si>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</si>
  <si>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</si>
  <si>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</si>
  <si>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</si>
  <si>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</si>
  <si>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</si>
  <si>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</si>
  <si>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</si>
  <si>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</si>
  <si>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</si>
  <si>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</si>
  <si>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</si>
  <si>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</si>
  <si>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</si>
  <si>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</si>
  <si>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</si>
  <si>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</si>
  <si>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</si>
  <si>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</si>
  <si>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</si>
  <si>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</si>
  <si>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</si>
  <si>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</si>
  <si>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</si>
  <si>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</si>
  <si>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</si>
  <si>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</si>
  <si>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</si>
  <si>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</si>
  <si>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“Бачо Киро”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</si>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</sst>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“Бачо Киро”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120</v>
      </c>
      <c r="G45" s="1120">
        <f>+IF($P$2=0,$Q45,0)</f>
        <v>120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120</v>
      </c>
      <c r="O45" s="1097"/>
      <c r="P45" s="1119">
        <f>+ROUND(OTCHET!E139,0)</f>
        <v>120</v>
      </c>
      <c r="Q45" s="1120">
        <f>+ROUND(OTCHET!L139,0)</f>
        <v>120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120</v>
      </c>
      <c r="G46" s="1126">
        <f>+ROUND(+SUM(G42:G45),0)</f>
        <v>120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120</v>
      </c>
      <c r="O46" s="1097"/>
      <c r="P46" s="1125">
        <f>+ROUND(+SUM(P42:P45),0)</f>
        <v>120</v>
      </c>
      <c r="Q46" s="1126">
        <f>+ROUND(+SUM(Q42:Q45),0)</f>
        <v>120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120</v>
      </c>
      <c r="G48" s="1200">
        <f>+ROUND(G23+G28+G35+G40+G46,0)</f>
        <v>120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120</v>
      </c>
      <c r="O48" s="1202"/>
      <c r="P48" s="1199">
        <f>+ROUND(P23+P28+P35+P40+P46,0)</f>
        <v>120</v>
      </c>
      <c r="Q48" s="1200">
        <f>+ROUND(Q23+Q28+Q35+Q40+Q46,0)</f>
        <v>120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358646</v>
      </c>
      <c r="G51" s="1102">
        <f>+IF($P$2=0,$Q51,0)</f>
        <v>38694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38694</v>
      </c>
      <c r="O51" s="1097"/>
      <c r="P51" s="1101">
        <f>+ROUND(OTCHET!E205-SUM(OTCHET!E217:E219)+OTCHET!E271+IF(+OR(OTCHET!$F$12=5500,OTCHET!$F$12=5600),0,+OTCHET!E297),0)</f>
        <v>358646</v>
      </c>
      <c r="Q51" s="1102">
        <f>+ROUND(OTCHET!L205-SUM(OTCHET!L217:L219)+OTCHET!L271+IF(+OR(OTCHET!$F$12=5500,OTCHET!$F$12=5600),0,+OTCHET!L297),0)</f>
        <v>38694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2300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2300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5000</v>
      </c>
      <c r="G53" s="1120">
        <f>+IF($P$2=0,$Q53,0)</f>
        <v>4951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4951</v>
      </c>
      <c r="O53" s="1097"/>
      <c r="P53" s="1119">
        <f>+ROUND(OTCHET!E223,0)</f>
        <v>5000</v>
      </c>
      <c r="Q53" s="1120">
        <f>+ROUND(OTCHET!L223,0)</f>
        <v>4951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1877479</v>
      </c>
      <c r="G54" s="1120">
        <f>+IF($P$2=0,$Q54,0)</f>
        <v>294367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294367</v>
      </c>
      <c r="O54" s="1097"/>
      <c r="P54" s="1119">
        <f>+ROUND(OTCHET!E187+OTCHET!E190,0)</f>
        <v>1877479</v>
      </c>
      <c r="Q54" s="1120">
        <f>+ROUND(OTCHET!L187+OTCHET!L190,0)</f>
        <v>294367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403185</v>
      </c>
      <c r="G55" s="1120">
        <f>+IF($P$2=0,$Q55,0)</f>
        <v>63778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63778</v>
      </c>
      <c r="O55" s="1097"/>
      <c r="P55" s="1119">
        <f>+ROUND(OTCHET!E196+OTCHET!E204,0)</f>
        <v>403185</v>
      </c>
      <c r="Q55" s="1120">
        <f>+ROUND(OTCHET!L196+OTCHET!L204,0)</f>
        <v>63778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2646610</v>
      </c>
      <c r="G56" s="1208">
        <f>+ROUND(+SUM(G51:G55),0)</f>
        <v>401790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401790</v>
      </c>
      <c r="O56" s="1097"/>
      <c r="P56" s="1207">
        <f>+ROUND(+SUM(P51:P55),0)</f>
        <v>2646610</v>
      </c>
      <c r="Q56" s="1208">
        <f>+ROUND(+SUM(Q51:Q55),0)</f>
        <v>401790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18000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18000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5000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5000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23000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23000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3600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3600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3600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3600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2673210</v>
      </c>
      <c r="G77" s="1232">
        <f>+ROUND(G56+G63+G67+G71+G75,0)</f>
        <v>401790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401790</v>
      </c>
      <c r="O77" s="1097"/>
      <c r="P77" s="1231">
        <f>+ROUND(P56+P63+P67+P71+P75,0)</f>
        <v>2673210</v>
      </c>
      <c r="Q77" s="1232">
        <f>+ROUND(Q56+Q63+Q67+Q71+Q75,0)</f>
        <v>401790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2673090</v>
      </c>
      <c r="G79" s="1108">
        <f>+IF($P$2=0,$Q79,0)</f>
        <v>900529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900529</v>
      </c>
      <c r="O79" s="1097"/>
      <c r="P79" s="1107">
        <f>+ROUND(OTCHET!E419,0)</f>
        <v>2673090</v>
      </c>
      <c r="Q79" s="1108">
        <f>+ROUND(OTCHET!L419,0)</f>
        <v>900529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2673090</v>
      </c>
      <c r="G81" s="1242">
        <f>+ROUND(G79+G80,0)</f>
        <v>900529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900529</v>
      </c>
      <c r="O81" s="1097"/>
      <c r="P81" s="1241">
        <f>+ROUND(P79+P80,0)</f>
        <v>2673090</v>
      </c>
      <c r="Q81" s="1242">
        <f>+ROUND(Q79+Q80,0)</f>
        <v>900529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498859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498859</v>
      </c>
      <c r="O83" s="1257"/>
      <c r="P83" s="1254">
        <f>+ROUND(P48,0)-ROUND(P77,0)+ROUND(P81,0)</f>
        <v>0</v>
      </c>
      <c r="Q83" s="1255">
        <f>+ROUND(Q48,0)-ROUND(Q77,0)+ROUND(Q81,0)</f>
        <v>498859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-498859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-498859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-498859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5891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5891</v>
      </c>
      <c r="O123" s="1097"/>
      <c r="P123" s="1119">
        <f>+ROUND(OTCHET!E524,0)</f>
        <v>0</v>
      </c>
      <c r="Q123" s="1120">
        <f>+ROUND(OTCHET!L524,0)</f>
        <v>5891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5891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5891</v>
      </c>
      <c r="O127" s="1097"/>
      <c r="P127" s="1241">
        <f>+ROUND(+SUM(P122:P126),0)</f>
        <v>0</v>
      </c>
      <c r="Q127" s="1242">
        <f>+ROUND(+SUM(Q122:Q126),0)</f>
        <v>5891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504750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504750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504750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504750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504750</v>
      </c>
      <c r="O132" s="1097"/>
      <c r="P132" s="1294">
        <f>+ROUND(+P131-P129-P130,0)</f>
        <v>0</v>
      </c>
      <c r="Q132" s="1295">
        <f>+ROUND(+Q131-Q129-Q130,0)</f>
        <v>504750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“Бачо Киро”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120</v>
      </c>
      <c r="F22" s="763">
        <f>+F23+F25+F36+F37</f>
        <v>120</v>
      </c>
      <c r="G22" s="764">
        <f>+G23+G25+G36+G37</f>
        <v>120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120</v>
      </c>
      <c r="F36" s="833">
        <f t="shared" si="0"/>
        <v>120</v>
      </c>
      <c r="G36" s="834">
        <f>+OTCHET!I139</f>
        <v>120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2673210</v>
      </c>
      <c r="F38" s="847">
        <f>F39+F43+F44+F46+SUM(F48:F52)+F55</f>
        <v>401790</v>
      </c>
      <c r="G38" s="848">
        <f>G39+G43+G44+G46+SUM(G48:G52)+G55</f>
        <v>401790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2280664</v>
      </c>
      <c r="F39" s="810">
        <f>SUM(F40:F42)</f>
        <v>358145</v>
      </c>
      <c r="G39" s="811">
        <f>SUM(G40:G42)</f>
        <v>358145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1755061</v>
      </c>
      <c r="F40" s="873">
        <f aca="true" t="shared" si="1" ref="F40:F55">+G40+H40+I40</f>
        <v>289304</v>
      </c>
      <c r="G40" s="874">
        <f>OTCHET!I187</f>
        <v>289304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122418</v>
      </c>
      <c r="F41" s="1638">
        <f t="shared" si="1"/>
        <v>5063</v>
      </c>
      <c r="G41" s="1639">
        <f>OTCHET!I190</f>
        <v>5063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403185</v>
      </c>
      <c r="F42" s="1638">
        <f t="shared" si="1"/>
        <v>63778</v>
      </c>
      <c r="G42" s="1639">
        <f>+OTCHET!I196+OTCHET!I204</f>
        <v>63778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365946</v>
      </c>
      <c r="F43" s="815">
        <f t="shared" si="1"/>
        <v>43645</v>
      </c>
      <c r="G43" s="816">
        <f>+OTCHET!I205+OTCHET!I223+OTCHET!I271</f>
        <v>43645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3600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23000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2673090</v>
      </c>
      <c r="F56" s="892">
        <f>+F57+F58+F62</f>
        <v>900529</v>
      </c>
      <c r="G56" s="893">
        <f>+G57+G58+G62</f>
        <v>900529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2673090</v>
      </c>
      <c r="F58" s="901">
        <f t="shared" si="2"/>
        <v>900529</v>
      </c>
      <c r="G58" s="902">
        <f>+OTCHET!I383+OTCHET!I391+OTCHET!I396+OTCHET!I399+OTCHET!I402+OTCHET!I405+OTCHET!I406+OTCHET!I409+OTCHET!I422+OTCHET!I423+OTCHET!I424+OTCHET!I425+OTCHET!I426</f>
        <v>900529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498859</v>
      </c>
      <c r="G64" s="928">
        <f>+G22-G38+G56-G63</f>
        <v>498859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-498859</v>
      </c>
      <c r="G66" s="938">
        <f>SUM(+G68+G76+G77+G84+G85+G86+G89+G90+G91+G92+G93+G94+G95)</f>
        <v>-498859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5891</v>
      </c>
      <c r="G86" s="906">
        <f>+G87+G88</f>
        <v>5891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5891</v>
      </c>
      <c r="G88" s="964">
        <f>+OTCHET!I521+OTCHET!I524+OTCHET!I544</f>
        <v>5891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-504750</v>
      </c>
      <c r="G91" s="816">
        <f>+OTCHET!I573+OTCHET!I574+OTCHET!I575+OTCHET!I576+OTCHET!I577+OTCHET!I578+OTCHET!I579</f>
        <v>-504750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2073</v>
      </c>
      <c r="C9" s="1769"/>
      <c r="D9" s="1770"/>
      <c r="E9" s="115">
        <v>43831</v>
      </c>
      <c r="F9" s="116">
        <v>43921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120</v>
      </c>
      <c r="F139" s="168">
        <f t="shared" si="28"/>
        <v>120</v>
      </c>
      <c r="G139" s="169">
        <f t="shared" si="28"/>
        <v>0</v>
      </c>
      <c r="H139" s="170">
        <f>SUM(H140:H141)</f>
        <v>0</v>
      </c>
      <c r="I139" s="168">
        <f t="shared" si="28"/>
        <v>120</v>
      </c>
      <c r="J139" s="169">
        <f t="shared" si="28"/>
        <v>0</v>
      </c>
      <c r="K139" s="170">
        <f>SUM(K140:K141)</f>
        <v>0</v>
      </c>
      <c r="L139" s="1376">
        <f t="shared" si="28"/>
        <v>120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120</v>
      </c>
      <c r="F140" s="152">
        <v>120</v>
      </c>
      <c r="G140" s="153"/>
      <c r="H140" s="154">
        <v>0</v>
      </c>
      <c r="I140" s="152">
        <v>120</v>
      </c>
      <c r="J140" s="153"/>
      <c r="K140" s="154">
        <v>0</v>
      </c>
      <c r="L140" s="281">
        <f>I140+J140+K140</f>
        <v>120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120</v>
      </c>
      <c r="F169" s="211">
        <f t="shared" si="39"/>
        <v>120</v>
      </c>
      <c r="G169" s="212">
        <f t="shared" si="39"/>
        <v>0</v>
      </c>
      <c r="H169" s="213">
        <f t="shared" si="39"/>
        <v>0</v>
      </c>
      <c r="I169" s="211">
        <f t="shared" si="39"/>
        <v>120</v>
      </c>
      <c r="J169" s="212">
        <f t="shared" si="39"/>
        <v>0</v>
      </c>
      <c r="K169" s="213">
        <f t="shared" si="39"/>
        <v>0</v>
      </c>
      <c r="L169" s="210">
        <f t="shared" si="39"/>
        <v>120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“Бачо Киро”</v>
      </c>
      <c r="C176" s="1781"/>
      <c r="D176" s="1782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1755061</v>
      </c>
      <c r="F187" s="274">
        <f t="shared" si="41"/>
        <v>1755061</v>
      </c>
      <c r="G187" s="275">
        <f t="shared" si="41"/>
        <v>0</v>
      </c>
      <c r="H187" s="276">
        <f t="shared" si="41"/>
        <v>0</v>
      </c>
      <c r="I187" s="274">
        <f t="shared" si="41"/>
        <v>289304</v>
      </c>
      <c r="J187" s="275">
        <f t="shared" si="41"/>
        <v>0</v>
      </c>
      <c r="K187" s="276">
        <f t="shared" si="41"/>
        <v>0</v>
      </c>
      <c r="L187" s="273">
        <f t="shared" si="41"/>
        <v>289304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1755061</v>
      </c>
      <c r="F188" s="282">
        <f t="shared" si="43"/>
        <v>1755061</v>
      </c>
      <c r="G188" s="283">
        <f t="shared" si="43"/>
        <v>0</v>
      </c>
      <c r="H188" s="284">
        <f t="shared" si="43"/>
        <v>0</v>
      </c>
      <c r="I188" s="282">
        <f t="shared" si="43"/>
        <v>289304</v>
      </c>
      <c r="J188" s="283">
        <f t="shared" si="43"/>
        <v>0</v>
      </c>
      <c r="K188" s="284">
        <f t="shared" si="43"/>
        <v>0</v>
      </c>
      <c r="L188" s="281">
        <f t="shared" si="43"/>
        <v>289304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122418</v>
      </c>
      <c r="F190" s="274">
        <f t="shared" si="44"/>
        <v>122418</v>
      </c>
      <c r="G190" s="275">
        <f t="shared" si="44"/>
        <v>0</v>
      </c>
      <c r="H190" s="276">
        <f t="shared" si="44"/>
        <v>0</v>
      </c>
      <c r="I190" s="274">
        <f t="shared" si="44"/>
        <v>5063</v>
      </c>
      <c r="J190" s="275">
        <f t="shared" si="44"/>
        <v>0</v>
      </c>
      <c r="K190" s="276">
        <f t="shared" si="44"/>
        <v>0</v>
      </c>
      <c r="L190" s="273">
        <f t="shared" si="44"/>
        <v>5063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6700</v>
      </c>
      <c r="F192" s="296">
        <f t="shared" si="45"/>
        <v>6700</v>
      </c>
      <c r="G192" s="297">
        <f t="shared" si="45"/>
        <v>0</v>
      </c>
      <c r="H192" s="298">
        <f t="shared" si="45"/>
        <v>0</v>
      </c>
      <c r="I192" s="296">
        <f t="shared" si="45"/>
        <v>2436</v>
      </c>
      <c r="J192" s="297">
        <f t="shared" si="45"/>
        <v>0</v>
      </c>
      <c r="K192" s="298">
        <f t="shared" si="45"/>
        <v>0</v>
      </c>
      <c r="L192" s="295">
        <f t="shared" si="45"/>
        <v>2436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64650</v>
      </c>
      <c r="F193" s="296">
        <f t="shared" si="45"/>
        <v>64650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39800</v>
      </c>
      <c r="F194" s="296">
        <f t="shared" si="45"/>
        <v>39800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11268</v>
      </c>
      <c r="F195" s="288">
        <f t="shared" si="45"/>
        <v>11268</v>
      </c>
      <c r="G195" s="289">
        <f t="shared" si="45"/>
        <v>0</v>
      </c>
      <c r="H195" s="290">
        <f t="shared" si="45"/>
        <v>0</v>
      </c>
      <c r="I195" s="288">
        <f t="shared" si="45"/>
        <v>2627</v>
      </c>
      <c r="J195" s="289">
        <f t="shared" si="45"/>
        <v>0</v>
      </c>
      <c r="K195" s="290">
        <f t="shared" si="45"/>
        <v>0</v>
      </c>
      <c r="L195" s="287">
        <f t="shared" si="45"/>
        <v>2627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403185</v>
      </c>
      <c r="F196" s="274">
        <f t="shared" si="46"/>
        <v>403185</v>
      </c>
      <c r="G196" s="275">
        <f t="shared" si="46"/>
        <v>0</v>
      </c>
      <c r="H196" s="276">
        <f t="shared" si="46"/>
        <v>0</v>
      </c>
      <c r="I196" s="274">
        <f t="shared" si="46"/>
        <v>63778</v>
      </c>
      <c r="J196" s="275">
        <f t="shared" si="46"/>
        <v>0</v>
      </c>
      <c r="K196" s="276">
        <f t="shared" si="46"/>
        <v>0</v>
      </c>
      <c r="L196" s="273">
        <f t="shared" si="46"/>
        <v>63778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199952</v>
      </c>
      <c r="F197" s="282">
        <f t="shared" si="47"/>
        <v>199952</v>
      </c>
      <c r="G197" s="283">
        <f t="shared" si="47"/>
        <v>0</v>
      </c>
      <c r="H197" s="284">
        <f t="shared" si="47"/>
        <v>0</v>
      </c>
      <c r="I197" s="282">
        <f t="shared" si="47"/>
        <v>32639</v>
      </c>
      <c r="J197" s="283">
        <f t="shared" si="47"/>
        <v>0</v>
      </c>
      <c r="K197" s="284">
        <f t="shared" si="47"/>
        <v>0</v>
      </c>
      <c r="L197" s="281">
        <f t="shared" si="47"/>
        <v>32639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70070</v>
      </c>
      <c r="F198" s="296">
        <f t="shared" si="47"/>
        <v>70070</v>
      </c>
      <c r="G198" s="297">
        <f t="shared" si="47"/>
        <v>0</v>
      </c>
      <c r="H198" s="298">
        <f t="shared" si="47"/>
        <v>0</v>
      </c>
      <c r="I198" s="296">
        <f t="shared" si="47"/>
        <v>10303</v>
      </c>
      <c r="J198" s="297">
        <f t="shared" si="47"/>
        <v>0</v>
      </c>
      <c r="K198" s="298">
        <f t="shared" si="47"/>
        <v>0</v>
      </c>
      <c r="L198" s="295">
        <f t="shared" si="47"/>
        <v>10303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83962</v>
      </c>
      <c r="F200" s="296">
        <f t="shared" si="47"/>
        <v>83962</v>
      </c>
      <c r="G200" s="297">
        <f t="shared" si="47"/>
        <v>0</v>
      </c>
      <c r="H200" s="298">
        <f t="shared" si="47"/>
        <v>0</v>
      </c>
      <c r="I200" s="296">
        <f t="shared" si="47"/>
        <v>13755</v>
      </c>
      <c r="J200" s="297">
        <f t="shared" si="47"/>
        <v>0</v>
      </c>
      <c r="K200" s="298">
        <f t="shared" si="47"/>
        <v>0</v>
      </c>
      <c r="L200" s="295">
        <f t="shared" si="47"/>
        <v>13755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49201</v>
      </c>
      <c r="F201" s="296">
        <f t="shared" si="47"/>
        <v>49201</v>
      </c>
      <c r="G201" s="297">
        <f t="shared" si="47"/>
        <v>0</v>
      </c>
      <c r="H201" s="298">
        <f t="shared" si="47"/>
        <v>0</v>
      </c>
      <c r="I201" s="296">
        <f t="shared" si="47"/>
        <v>7081</v>
      </c>
      <c r="J201" s="297">
        <f t="shared" si="47"/>
        <v>0</v>
      </c>
      <c r="K201" s="298">
        <f t="shared" si="47"/>
        <v>0</v>
      </c>
      <c r="L201" s="295">
        <f t="shared" si="47"/>
        <v>7081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360946</v>
      </c>
      <c r="F205" s="274">
        <f t="shared" si="48"/>
        <v>360946</v>
      </c>
      <c r="G205" s="275">
        <f t="shared" si="48"/>
        <v>0</v>
      </c>
      <c r="H205" s="276">
        <f t="shared" si="48"/>
        <v>0</v>
      </c>
      <c r="I205" s="274">
        <f t="shared" si="48"/>
        <v>38694</v>
      </c>
      <c r="J205" s="275">
        <f t="shared" si="48"/>
        <v>0</v>
      </c>
      <c r="K205" s="276">
        <f t="shared" si="48"/>
        <v>0</v>
      </c>
      <c r="L205" s="310">
        <f t="shared" si="48"/>
        <v>38694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31800</v>
      </c>
      <c r="F206" s="282">
        <f t="shared" si="49"/>
        <v>31800</v>
      </c>
      <c r="G206" s="283">
        <f t="shared" si="49"/>
        <v>0</v>
      </c>
      <c r="H206" s="284">
        <f t="shared" si="49"/>
        <v>0</v>
      </c>
      <c r="I206" s="282">
        <f t="shared" si="49"/>
        <v>7555</v>
      </c>
      <c r="J206" s="283">
        <f t="shared" si="49"/>
        <v>0</v>
      </c>
      <c r="K206" s="284">
        <f t="shared" si="49"/>
        <v>0</v>
      </c>
      <c r="L206" s="281">
        <f t="shared" si="49"/>
        <v>7555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58</v>
      </c>
      <c r="F207" s="296">
        <f t="shared" si="49"/>
        <v>58</v>
      </c>
      <c r="G207" s="297">
        <f t="shared" si="49"/>
        <v>0</v>
      </c>
      <c r="H207" s="298">
        <f t="shared" si="49"/>
        <v>0</v>
      </c>
      <c r="I207" s="296">
        <f t="shared" si="49"/>
        <v>58</v>
      </c>
      <c r="J207" s="297">
        <f t="shared" si="49"/>
        <v>0</v>
      </c>
      <c r="K207" s="298">
        <f t="shared" si="49"/>
        <v>0</v>
      </c>
      <c r="L207" s="295">
        <f t="shared" si="49"/>
        <v>58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6200</v>
      </c>
      <c r="F208" s="296">
        <f t="shared" si="49"/>
        <v>6200</v>
      </c>
      <c r="G208" s="297">
        <f t="shared" si="49"/>
        <v>0</v>
      </c>
      <c r="H208" s="298">
        <f t="shared" si="49"/>
        <v>0</v>
      </c>
      <c r="I208" s="296">
        <f t="shared" si="49"/>
        <v>500</v>
      </c>
      <c r="J208" s="297">
        <f t="shared" si="49"/>
        <v>0</v>
      </c>
      <c r="K208" s="298">
        <f t="shared" si="49"/>
        <v>0</v>
      </c>
      <c r="L208" s="295">
        <f t="shared" si="49"/>
        <v>500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31350</v>
      </c>
      <c r="F209" s="296">
        <f t="shared" si="49"/>
        <v>31350</v>
      </c>
      <c r="G209" s="297">
        <f t="shared" si="49"/>
        <v>0</v>
      </c>
      <c r="H209" s="298">
        <f t="shared" si="49"/>
        <v>0</v>
      </c>
      <c r="I209" s="296">
        <f t="shared" si="49"/>
        <v>120</v>
      </c>
      <c r="J209" s="297">
        <f t="shared" si="49"/>
        <v>0</v>
      </c>
      <c r="K209" s="298">
        <f t="shared" si="49"/>
        <v>0</v>
      </c>
      <c r="L209" s="295">
        <f t="shared" si="49"/>
        <v>120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34489</v>
      </c>
      <c r="F210" s="296">
        <f t="shared" si="49"/>
        <v>34489</v>
      </c>
      <c r="G210" s="297">
        <f t="shared" si="49"/>
        <v>0</v>
      </c>
      <c r="H210" s="298">
        <f t="shared" si="49"/>
        <v>0</v>
      </c>
      <c r="I210" s="296">
        <f t="shared" si="49"/>
        <v>5880</v>
      </c>
      <c r="J210" s="297">
        <f t="shared" si="49"/>
        <v>0</v>
      </c>
      <c r="K210" s="298">
        <f t="shared" si="49"/>
        <v>0</v>
      </c>
      <c r="L210" s="295">
        <f t="shared" si="49"/>
        <v>5880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50400</v>
      </c>
      <c r="F211" s="315">
        <f t="shared" si="49"/>
        <v>50400</v>
      </c>
      <c r="G211" s="316">
        <f t="shared" si="49"/>
        <v>0</v>
      </c>
      <c r="H211" s="317">
        <f t="shared" si="49"/>
        <v>0</v>
      </c>
      <c r="I211" s="315">
        <f t="shared" si="49"/>
        <v>20044</v>
      </c>
      <c r="J211" s="316">
        <f t="shared" si="49"/>
        <v>0</v>
      </c>
      <c r="K211" s="317">
        <f t="shared" si="49"/>
        <v>0</v>
      </c>
      <c r="L211" s="314">
        <f t="shared" si="49"/>
        <v>20044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37267</v>
      </c>
      <c r="F212" s="321">
        <f t="shared" si="49"/>
        <v>37267</v>
      </c>
      <c r="G212" s="322">
        <f t="shared" si="49"/>
        <v>0</v>
      </c>
      <c r="H212" s="323">
        <f t="shared" si="49"/>
        <v>0</v>
      </c>
      <c r="I212" s="321">
        <f t="shared" si="49"/>
        <v>4284</v>
      </c>
      <c r="J212" s="322">
        <f t="shared" si="49"/>
        <v>0</v>
      </c>
      <c r="K212" s="323">
        <f t="shared" si="49"/>
        <v>0</v>
      </c>
      <c r="L212" s="320">
        <f t="shared" si="49"/>
        <v>4284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30107</v>
      </c>
      <c r="F213" s="327">
        <f t="shared" si="49"/>
        <v>30107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4500</v>
      </c>
      <c r="F214" s="321">
        <f t="shared" si="49"/>
        <v>4500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2300</v>
      </c>
      <c r="F217" s="321">
        <f t="shared" si="50"/>
        <v>2300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620</v>
      </c>
      <c r="F221" s="296">
        <f t="shared" si="50"/>
        <v>620</v>
      </c>
      <c r="G221" s="297">
        <f t="shared" si="50"/>
        <v>0</v>
      </c>
      <c r="H221" s="298">
        <f t="shared" si="50"/>
        <v>0</v>
      </c>
      <c r="I221" s="296">
        <f t="shared" si="50"/>
        <v>253</v>
      </c>
      <c r="J221" s="297">
        <f t="shared" si="50"/>
        <v>0</v>
      </c>
      <c r="K221" s="298">
        <f t="shared" si="50"/>
        <v>0</v>
      </c>
      <c r="L221" s="295">
        <f t="shared" si="50"/>
        <v>253</v>
      </c>
      <c r="M221" s="7">
        <f t="shared" si="42"/>
        <v>1</v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131855</v>
      </c>
      <c r="F222" s="288">
        <f t="shared" si="50"/>
        <v>131855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5000</v>
      </c>
      <c r="F223" s="274">
        <f t="shared" si="51"/>
        <v>5000</v>
      </c>
      <c r="G223" s="275">
        <f t="shared" si="51"/>
        <v>0</v>
      </c>
      <c r="H223" s="276">
        <f t="shared" si="51"/>
        <v>0</v>
      </c>
      <c r="I223" s="274">
        <f t="shared" si="51"/>
        <v>4951</v>
      </c>
      <c r="J223" s="275">
        <f t="shared" si="51"/>
        <v>0</v>
      </c>
      <c r="K223" s="276">
        <f t="shared" si="51"/>
        <v>0</v>
      </c>
      <c r="L223" s="310">
        <f t="shared" si="51"/>
        <v>4951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5000</v>
      </c>
      <c r="F225" s="296">
        <f t="shared" si="52"/>
        <v>5000</v>
      </c>
      <c r="G225" s="297">
        <f t="shared" si="52"/>
        <v>0</v>
      </c>
      <c r="H225" s="298">
        <f t="shared" si="52"/>
        <v>0</v>
      </c>
      <c r="I225" s="296">
        <f t="shared" si="52"/>
        <v>4951</v>
      </c>
      <c r="J225" s="297">
        <f t="shared" si="52"/>
        <v>0</v>
      </c>
      <c r="K225" s="298">
        <f t="shared" si="52"/>
        <v>0</v>
      </c>
      <c r="L225" s="295">
        <f t="shared" si="52"/>
        <v>4951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3600</v>
      </c>
      <c r="F258" s="274">
        <f t="shared" si="62"/>
        <v>3600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3600</v>
      </c>
      <c r="F264" s="288">
        <f t="shared" si="63"/>
        <v>3600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  <v>1</v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18000</v>
      </c>
      <c r="F276" s="274">
        <f t="shared" si="68"/>
        <v>18000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18000</v>
      </c>
      <c r="F277" s="282">
        <f t="shared" si="69"/>
        <v>18000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5000</v>
      </c>
      <c r="F284" s="274">
        <f t="shared" si="70"/>
        <v>5000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  <v>1</v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5000</v>
      </c>
      <c r="F285" s="282">
        <f t="shared" si="71"/>
        <v>5000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  <v>1</v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2673210</v>
      </c>
      <c r="F301" s="396">
        <f t="shared" si="77"/>
        <v>2673210</v>
      </c>
      <c r="G301" s="397">
        <f t="shared" si="77"/>
        <v>0</v>
      </c>
      <c r="H301" s="398">
        <f t="shared" si="77"/>
        <v>0</v>
      </c>
      <c r="I301" s="396">
        <f t="shared" si="77"/>
        <v>401790</v>
      </c>
      <c r="J301" s="397">
        <f t="shared" si="77"/>
        <v>0</v>
      </c>
      <c r="K301" s="398">
        <f t="shared" si="77"/>
        <v>0</v>
      </c>
      <c r="L301" s="395">
        <f t="shared" si="77"/>
        <v>401790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“Бачо Киро”</v>
      </c>
      <c r="C350" s="1781"/>
      <c r="D350" s="1782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2673090</v>
      </c>
      <c r="F391" s="459">
        <f t="shared" si="87"/>
        <v>2673090</v>
      </c>
      <c r="G391" s="473">
        <f t="shared" si="87"/>
        <v>0</v>
      </c>
      <c r="H391" s="445">
        <f>SUM(H392:H395)</f>
        <v>0</v>
      </c>
      <c r="I391" s="459">
        <f t="shared" si="87"/>
        <v>900529</v>
      </c>
      <c r="J391" s="444">
        <f t="shared" si="87"/>
        <v>0</v>
      </c>
      <c r="K391" s="445">
        <f>SUM(K392:K395)</f>
        <v>0</v>
      </c>
      <c r="L391" s="1378">
        <f t="shared" si="87"/>
        <v>900529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2673090</v>
      </c>
      <c r="F395" s="173">
        <v>2673090</v>
      </c>
      <c r="G395" s="174"/>
      <c r="H395" s="175">
        <v>0</v>
      </c>
      <c r="I395" s="173">
        <v>900529</v>
      </c>
      <c r="J395" s="174"/>
      <c r="K395" s="175">
        <v>0</v>
      </c>
      <c r="L395" s="1388">
        <f>I395+J395+K395</f>
        <v>900529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2673090</v>
      </c>
      <c r="F419" s="495">
        <f t="shared" si="95"/>
        <v>2673090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900529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900529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“Бачо Киро”</v>
      </c>
      <c r="C435" s="1781"/>
      <c r="D435" s="1782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498859</v>
      </c>
      <c r="J445" s="547">
        <f t="shared" si="99"/>
        <v>0</v>
      </c>
      <c r="K445" s="548">
        <f t="shared" si="99"/>
        <v>0</v>
      </c>
      <c r="L445" s="549">
        <f t="shared" si="99"/>
        <v>498859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-498859</v>
      </c>
      <c r="J446" s="554">
        <f t="shared" si="100"/>
        <v>0</v>
      </c>
      <c r="K446" s="555">
        <f t="shared" si="100"/>
        <v>0</v>
      </c>
      <c r="L446" s="556">
        <f>+L597</f>
        <v>-498859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“Бачо Киро”</v>
      </c>
      <c r="C451" s="1781"/>
      <c r="D451" s="1782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5891</v>
      </c>
      <c r="J524" s="580">
        <f t="shared" si="120"/>
        <v>0</v>
      </c>
      <c r="K524" s="581">
        <f t="shared" si="120"/>
        <v>0</v>
      </c>
      <c r="L524" s="578">
        <f t="shared" si="120"/>
        <v>5891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5891</v>
      </c>
      <c r="J527" s="159"/>
      <c r="K527" s="585">
        <v>0</v>
      </c>
      <c r="L527" s="1387">
        <f t="shared" si="116"/>
        <v>5891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-504750</v>
      </c>
      <c r="J566" s="580">
        <f t="shared" si="128"/>
        <v>0</v>
      </c>
      <c r="K566" s="581">
        <f t="shared" si="128"/>
        <v>0</v>
      </c>
      <c r="L566" s="578">
        <f t="shared" si="128"/>
        <v>-504750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-504750</v>
      </c>
      <c r="J573" s="153"/>
      <c r="K573" s="1627">
        <v>0</v>
      </c>
      <c r="L573" s="1393">
        <f t="shared" si="129"/>
        <v>-504750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-498859</v>
      </c>
      <c r="J597" s="664">
        <f t="shared" si="133"/>
        <v>0</v>
      </c>
      <c r="K597" s="666">
        <f t="shared" si="133"/>
        <v>0</v>
      </c>
      <c r="L597" s="662">
        <f t="shared" si="133"/>
        <v>-498859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ОУ “Бачо Киро”</v>
      </c>
      <c r="C623" s="1781"/>
      <c r="D623" s="1782"/>
      <c r="E623" s="115">
        <f>$E$9</f>
        <v>43831</v>
      </c>
      <c r="F623" s="226">
        <f>$F$9</f>
        <v>43921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3318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3318</v>
      </c>
      <c r="D635" s="1452" t="s">
        <v>444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44350</v>
      </c>
      <c r="F637" s="274">
        <f t="shared" si="134"/>
        <v>44350</v>
      </c>
      <c r="G637" s="275">
        <f t="shared" si="134"/>
        <v>0</v>
      </c>
      <c r="H637" s="276">
        <f t="shared" si="134"/>
        <v>0</v>
      </c>
      <c r="I637" s="274">
        <f t="shared" si="134"/>
        <v>7946</v>
      </c>
      <c r="J637" s="275">
        <f t="shared" si="134"/>
        <v>0</v>
      </c>
      <c r="K637" s="276">
        <f t="shared" si="134"/>
        <v>0</v>
      </c>
      <c r="L637" s="273">
        <f t="shared" si="134"/>
        <v>7946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44350</v>
      </c>
      <c r="F638" s="152">
        <v>44350</v>
      </c>
      <c r="G638" s="153"/>
      <c r="H638" s="1418"/>
      <c r="I638" s="152">
        <v>7946</v>
      </c>
      <c r="J638" s="153"/>
      <c r="K638" s="1418"/>
      <c r="L638" s="281">
        <f>I638+J638+K638</f>
        <v>7946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2318</v>
      </c>
      <c r="F640" s="274">
        <f t="shared" si="136"/>
        <v>2318</v>
      </c>
      <c r="G640" s="275">
        <f t="shared" si="136"/>
        <v>0</v>
      </c>
      <c r="H640" s="276">
        <f t="shared" si="136"/>
        <v>0</v>
      </c>
      <c r="I640" s="274">
        <f t="shared" si="136"/>
        <v>183</v>
      </c>
      <c r="J640" s="275">
        <f t="shared" si="136"/>
        <v>0</v>
      </c>
      <c r="K640" s="276">
        <f t="shared" si="136"/>
        <v>0</v>
      </c>
      <c r="L640" s="273">
        <f t="shared" si="136"/>
        <v>183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1450</v>
      </c>
      <c r="F643" s="158">
        <v>1450</v>
      </c>
      <c r="G643" s="159"/>
      <c r="H643" s="1420"/>
      <c r="I643" s="158">
        <v>0</v>
      </c>
      <c r="J643" s="159"/>
      <c r="K643" s="1420"/>
      <c r="L643" s="295">
        <f>I643+J643+K643</f>
        <v>0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868</v>
      </c>
      <c r="F645" s="173">
        <v>868</v>
      </c>
      <c r="G645" s="174"/>
      <c r="H645" s="1421"/>
      <c r="I645" s="173">
        <v>183</v>
      </c>
      <c r="J645" s="174"/>
      <c r="K645" s="1421"/>
      <c r="L645" s="287">
        <f>I645+J645+K645</f>
        <v>183</v>
      </c>
      <c r="M645" s="12">
        <f t="shared" si="135"/>
        <v>1</v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10382</v>
      </c>
      <c r="F646" s="274">
        <f t="shared" si="137"/>
        <v>10382</v>
      </c>
      <c r="G646" s="275">
        <f t="shared" si="137"/>
        <v>0</v>
      </c>
      <c r="H646" s="276">
        <f t="shared" si="137"/>
        <v>0</v>
      </c>
      <c r="I646" s="274">
        <f t="shared" si="137"/>
        <v>1802</v>
      </c>
      <c r="J646" s="275">
        <f t="shared" si="137"/>
        <v>0</v>
      </c>
      <c r="K646" s="276">
        <f t="shared" si="137"/>
        <v>0</v>
      </c>
      <c r="L646" s="273">
        <f t="shared" si="137"/>
        <v>1802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5082</v>
      </c>
      <c r="F647" s="152">
        <v>5082</v>
      </c>
      <c r="G647" s="153"/>
      <c r="H647" s="1418"/>
      <c r="I647" s="152">
        <v>883</v>
      </c>
      <c r="J647" s="153"/>
      <c r="K647" s="1418"/>
      <c r="L647" s="281">
        <f aca="true" t="shared" si="139" ref="L647:L654">I647+J647+K647</f>
        <v>883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1850</v>
      </c>
      <c r="F648" s="158">
        <v>1850</v>
      </c>
      <c r="G648" s="159"/>
      <c r="H648" s="1420"/>
      <c r="I648" s="158">
        <v>332</v>
      </c>
      <c r="J648" s="159"/>
      <c r="K648" s="1420"/>
      <c r="L648" s="295">
        <f t="shared" si="139"/>
        <v>332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2026</v>
      </c>
      <c r="F650" s="158">
        <v>2026</v>
      </c>
      <c r="G650" s="159"/>
      <c r="H650" s="1420"/>
      <c r="I650" s="158">
        <v>371</v>
      </c>
      <c r="J650" s="159"/>
      <c r="K650" s="1420"/>
      <c r="L650" s="295">
        <f t="shared" si="139"/>
        <v>371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1424</v>
      </c>
      <c r="F651" s="158">
        <v>1424</v>
      </c>
      <c r="G651" s="159"/>
      <c r="H651" s="1420"/>
      <c r="I651" s="158">
        <v>216</v>
      </c>
      <c r="J651" s="159"/>
      <c r="K651" s="1420"/>
      <c r="L651" s="295">
        <f t="shared" si="139"/>
        <v>216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4150</v>
      </c>
      <c r="F655" s="274">
        <f t="shared" si="140"/>
        <v>4150</v>
      </c>
      <c r="G655" s="275">
        <f t="shared" si="140"/>
        <v>0</v>
      </c>
      <c r="H655" s="276">
        <f t="shared" si="140"/>
        <v>0</v>
      </c>
      <c r="I655" s="274">
        <f t="shared" si="140"/>
        <v>456</v>
      </c>
      <c r="J655" s="275">
        <f t="shared" si="140"/>
        <v>0</v>
      </c>
      <c r="K655" s="276">
        <f t="shared" si="140"/>
        <v>0</v>
      </c>
      <c r="L655" s="310">
        <f t="shared" si="140"/>
        <v>456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3200</v>
      </c>
      <c r="F656" s="152">
        <v>3200</v>
      </c>
      <c r="G656" s="153"/>
      <c r="H656" s="1418"/>
      <c r="I656" s="152">
        <v>456</v>
      </c>
      <c r="J656" s="153"/>
      <c r="K656" s="1418"/>
      <c r="L656" s="281">
        <f aca="true" t="shared" si="142" ref="L656:L672">I656+J656+K656</f>
        <v>456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850</v>
      </c>
      <c r="F659" s="158">
        <v>850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100</v>
      </c>
      <c r="F662" s="454">
        <v>100</v>
      </c>
      <c r="G662" s="455"/>
      <c r="H662" s="1428"/>
      <c r="I662" s="454">
        <v>0</v>
      </c>
      <c r="J662" s="455"/>
      <c r="K662" s="1428"/>
      <c r="L662" s="320">
        <f t="shared" si="142"/>
        <v>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61200</v>
      </c>
      <c r="F752" s="396">
        <f t="shared" si="169"/>
        <v>61200</v>
      </c>
      <c r="G752" s="397">
        <f t="shared" si="169"/>
        <v>0</v>
      </c>
      <c r="H752" s="398">
        <f t="shared" si="169"/>
        <v>0</v>
      </c>
      <c r="I752" s="396">
        <f t="shared" si="169"/>
        <v>10387</v>
      </c>
      <c r="J752" s="397">
        <f t="shared" si="169"/>
        <v>0</v>
      </c>
      <c r="K752" s="398">
        <f t="shared" si="169"/>
        <v>0</v>
      </c>
      <c r="L752" s="395">
        <f t="shared" si="169"/>
        <v>10387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ОУ “Бачо Киро”</v>
      </c>
      <c r="C761" s="1781"/>
      <c r="D761" s="1782"/>
      <c r="E761" s="115">
        <f>$E$9</f>
        <v>43831</v>
      </c>
      <c r="F761" s="226">
        <f>$F$9</f>
        <v>43921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1963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1684231</v>
      </c>
      <c r="F775" s="274">
        <f t="shared" si="170"/>
        <v>1684231</v>
      </c>
      <c r="G775" s="275">
        <f t="shared" si="170"/>
        <v>0</v>
      </c>
      <c r="H775" s="276">
        <f t="shared" si="170"/>
        <v>0</v>
      </c>
      <c r="I775" s="274">
        <f t="shared" si="170"/>
        <v>278052</v>
      </c>
      <c r="J775" s="275">
        <f t="shared" si="170"/>
        <v>0</v>
      </c>
      <c r="K775" s="276">
        <f t="shared" si="170"/>
        <v>0</v>
      </c>
      <c r="L775" s="273">
        <f t="shared" si="170"/>
        <v>278052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1684231</v>
      </c>
      <c r="F776" s="152">
        <v>1684231</v>
      </c>
      <c r="G776" s="153"/>
      <c r="H776" s="1418"/>
      <c r="I776" s="152">
        <v>278052</v>
      </c>
      <c r="J776" s="153"/>
      <c r="K776" s="1418"/>
      <c r="L776" s="281">
        <f>I776+J776+K776</f>
        <v>278052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118800</v>
      </c>
      <c r="F778" s="274">
        <f t="shared" si="172"/>
        <v>118800</v>
      </c>
      <c r="G778" s="275">
        <f t="shared" si="172"/>
        <v>0</v>
      </c>
      <c r="H778" s="276">
        <f t="shared" si="172"/>
        <v>0</v>
      </c>
      <c r="I778" s="274">
        <f t="shared" si="172"/>
        <v>4880</v>
      </c>
      <c r="J778" s="275">
        <f t="shared" si="172"/>
        <v>0</v>
      </c>
      <c r="K778" s="276">
        <f t="shared" si="172"/>
        <v>0</v>
      </c>
      <c r="L778" s="273">
        <f t="shared" si="172"/>
        <v>4880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6700</v>
      </c>
      <c r="F780" s="158">
        <v>6700</v>
      </c>
      <c r="G780" s="159"/>
      <c r="H780" s="1420"/>
      <c r="I780" s="158">
        <v>2436</v>
      </c>
      <c r="J780" s="159"/>
      <c r="K780" s="1420"/>
      <c r="L780" s="295">
        <f>I780+J780+K780</f>
        <v>2436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62500</v>
      </c>
      <c r="F781" s="158">
        <v>62500</v>
      </c>
      <c r="G781" s="159"/>
      <c r="H781" s="1420"/>
      <c r="I781" s="158">
        <v>0</v>
      </c>
      <c r="J781" s="159"/>
      <c r="K781" s="1420"/>
      <c r="L781" s="295">
        <f>I781+J781+K781</f>
        <v>0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39800</v>
      </c>
      <c r="F782" s="158">
        <v>39800</v>
      </c>
      <c r="G782" s="159"/>
      <c r="H782" s="1420"/>
      <c r="I782" s="158">
        <v>0</v>
      </c>
      <c r="J782" s="159"/>
      <c r="K782" s="1420"/>
      <c r="L782" s="295">
        <f>I782+J782+K782</f>
        <v>0</v>
      </c>
      <c r="M782" s="12">
        <f t="shared" si="171"/>
        <v>1</v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9800</v>
      </c>
      <c r="F783" s="173">
        <v>9800</v>
      </c>
      <c r="G783" s="174"/>
      <c r="H783" s="1421"/>
      <c r="I783" s="173">
        <v>2444</v>
      </c>
      <c r="J783" s="174"/>
      <c r="K783" s="1421"/>
      <c r="L783" s="287">
        <f>I783+J783+K783</f>
        <v>2444</v>
      </c>
      <c r="M783" s="12">
        <f t="shared" si="171"/>
        <v>1</v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386402</v>
      </c>
      <c r="F784" s="274">
        <f t="shared" si="173"/>
        <v>386402</v>
      </c>
      <c r="G784" s="275">
        <f t="shared" si="173"/>
        <v>0</v>
      </c>
      <c r="H784" s="276">
        <f t="shared" si="173"/>
        <v>0</v>
      </c>
      <c r="I784" s="274">
        <f t="shared" si="173"/>
        <v>61206</v>
      </c>
      <c r="J784" s="275">
        <f t="shared" si="173"/>
        <v>0</v>
      </c>
      <c r="K784" s="276">
        <f t="shared" si="173"/>
        <v>0</v>
      </c>
      <c r="L784" s="273">
        <f t="shared" si="173"/>
        <v>61206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191750</v>
      </c>
      <c r="F785" s="152">
        <v>191750</v>
      </c>
      <c r="G785" s="153"/>
      <c r="H785" s="1418"/>
      <c r="I785" s="152">
        <v>31378</v>
      </c>
      <c r="J785" s="153"/>
      <c r="K785" s="1418"/>
      <c r="L785" s="281">
        <f aca="true" t="shared" si="175" ref="L785:L792">I785+J785+K785</f>
        <v>31378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67040</v>
      </c>
      <c r="F786" s="158">
        <v>67040</v>
      </c>
      <c r="G786" s="159"/>
      <c r="H786" s="1420"/>
      <c r="I786" s="158">
        <v>9829</v>
      </c>
      <c r="J786" s="159"/>
      <c r="K786" s="1420"/>
      <c r="L786" s="295">
        <f t="shared" si="175"/>
        <v>9829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80595</v>
      </c>
      <c r="F788" s="158">
        <v>80595</v>
      </c>
      <c r="G788" s="159"/>
      <c r="H788" s="1420"/>
      <c r="I788" s="158">
        <v>13226</v>
      </c>
      <c r="J788" s="159"/>
      <c r="K788" s="1420"/>
      <c r="L788" s="295">
        <f t="shared" si="175"/>
        <v>13226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47017</v>
      </c>
      <c r="F789" s="158">
        <v>47017</v>
      </c>
      <c r="G789" s="159"/>
      <c r="H789" s="1420"/>
      <c r="I789" s="158">
        <v>6773</v>
      </c>
      <c r="J789" s="159"/>
      <c r="K789" s="1420"/>
      <c r="L789" s="295">
        <f t="shared" si="175"/>
        <v>6773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351824</v>
      </c>
      <c r="F793" s="274">
        <f t="shared" si="176"/>
        <v>351824</v>
      </c>
      <c r="G793" s="275">
        <f t="shared" si="176"/>
        <v>0</v>
      </c>
      <c r="H793" s="276">
        <f t="shared" si="176"/>
        <v>0</v>
      </c>
      <c r="I793" s="274">
        <f t="shared" si="176"/>
        <v>37932</v>
      </c>
      <c r="J793" s="275">
        <f t="shared" si="176"/>
        <v>0</v>
      </c>
      <c r="K793" s="276">
        <f t="shared" si="176"/>
        <v>0</v>
      </c>
      <c r="L793" s="310">
        <f t="shared" si="176"/>
        <v>37932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28600</v>
      </c>
      <c r="F794" s="152">
        <v>28600</v>
      </c>
      <c r="G794" s="153"/>
      <c r="H794" s="1418"/>
      <c r="I794" s="152">
        <v>7099</v>
      </c>
      <c r="J794" s="153"/>
      <c r="K794" s="1418"/>
      <c r="L794" s="281">
        <f aca="true" t="shared" si="178" ref="L794:L810">I794+J794+K794</f>
        <v>7099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58</v>
      </c>
      <c r="F795" s="158">
        <v>58</v>
      </c>
      <c r="G795" s="159"/>
      <c r="H795" s="1420"/>
      <c r="I795" s="158">
        <v>58</v>
      </c>
      <c r="J795" s="159"/>
      <c r="K795" s="1420"/>
      <c r="L795" s="295">
        <f t="shared" si="178"/>
        <v>58</v>
      </c>
      <c r="M795" s="12">
        <f t="shared" si="171"/>
        <v>1</v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6200</v>
      </c>
      <c r="F796" s="158">
        <v>6200</v>
      </c>
      <c r="G796" s="159"/>
      <c r="H796" s="1420"/>
      <c r="I796" s="158">
        <v>500</v>
      </c>
      <c r="J796" s="159"/>
      <c r="K796" s="1420"/>
      <c r="L796" s="295">
        <f t="shared" si="178"/>
        <v>500</v>
      </c>
      <c r="M796" s="12">
        <f t="shared" si="171"/>
        <v>1</v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30500</v>
      </c>
      <c r="F797" s="158">
        <v>30500</v>
      </c>
      <c r="G797" s="159"/>
      <c r="H797" s="1420"/>
      <c r="I797" s="158">
        <v>120</v>
      </c>
      <c r="J797" s="159"/>
      <c r="K797" s="1420"/>
      <c r="L797" s="295">
        <f t="shared" si="178"/>
        <v>120</v>
      </c>
      <c r="M797" s="12">
        <f t="shared" si="171"/>
        <v>1</v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32800</v>
      </c>
      <c r="F798" s="158">
        <v>32800</v>
      </c>
      <c r="G798" s="159"/>
      <c r="H798" s="1420"/>
      <c r="I798" s="158">
        <v>5574</v>
      </c>
      <c r="J798" s="159"/>
      <c r="K798" s="1420"/>
      <c r="L798" s="295">
        <f t="shared" si="178"/>
        <v>5574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50400</v>
      </c>
      <c r="F799" s="164">
        <v>50400</v>
      </c>
      <c r="G799" s="165"/>
      <c r="H799" s="1419"/>
      <c r="I799" s="164">
        <v>20044</v>
      </c>
      <c r="J799" s="165"/>
      <c r="K799" s="1419"/>
      <c r="L799" s="314">
        <f t="shared" si="178"/>
        <v>20044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35519</v>
      </c>
      <c r="F800" s="454">
        <v>35519</v>
      </c>
      <c r="G800" s="455"/>
      <c r="H800" s="1428"/>
      <c r="I800" s="454">
        <v>4284</v>
      </c>
      <c r="J800" s="455"/>
      <c r="K800" s="1428"/>
      <c r="L800" s="320">
        <f t="shared" si="178"/>
        <v>4284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30107</v>
      </c>
      <c r="F801" s="449">
        <v>30107</v>
      </c>
      <c r="G801" s="450"/>
      <c r="H801" s="1425"/>
      <c r="I801" s="449">
        <v>0</v>
      </c>
      <c r="J801" s="450"/>
      <c r="K801" s="1425"/>
      <c r="L801" s="326">
        <f t="shared" si="178"/>
        <v>0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4500</v>
      </c>
      <c r="F802" s="454">
        <v>4500</v>
      </c>
      <c r="G802" s="455"/>
      <c r="H802" s="1428"/>
      <c r="I802" s="454">
        <v>0</v>
      </c>
      <c r="J802" s="455"/>
      <c r="K802" s="1428"/>
      <c r="L802" s="320">
        <f t="shared" si="178"/>
        <v>0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2300</v>
      </c>
      <c r="F805" s="454">
        <v>2300</v>
      </c>
      <c r="G805" s="455"/>
      <c r="H805" s="1428"/>
      <c r="I805" s="454">
        <v>0</v>
      </c>
      <c r="J805" s="455"/>
      <c r="K805" s="1428"/>
      <c r="L805" s="320">
        <f t="shared" si="178"/>
        <v>0</v>
      </c>
      <c r="M805" s="12">
        <f t="shared" si="171"/>
        <v>1</v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620</v>
      </c>
      <c r="F809" s="158">
        <v>620</v>
      </c>
      <c r="G809" s="159"/>
      <c r="H809" s="1420"/>
      <c r="I809" s="158">
        <v>253</v>
      </c>
      <c r="J809" s="159"/>
      <c r="K809" s="1420"/>
      <c r="L809" s="295">
        <f t="shared" si="178"/>
        <v>253</v>
      </c>
      <c r="M809" s="12">
        <f t="shared" si="179"/>
        <v>1</v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130220</v>
      </c>
      <c r="F810" s="173">
        <v>130220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  <v>1</v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5000</v>
      </c>
      <c r="F811" s="274">
        <f t="shared" si="180"/>
        <v>5000</v>
      </c>
      <c r="G811" s="275">
        <f t="shared" si="180"/>
        <v>0</v>
      </c>
      <c r="H811" s="276">
        <f t="shared" si="180"/>
        <v>0</v>
      </c>
      <c r="I811" s="274">
        <f t="shared" si="180"/>
        <v>4951</v>
      </c>
      <c r="J811" s="275">
        <f t="shared" si="180"/>
        <v>0</v>
      </c>
      <c r="K811" s="276">
        <f t="shared" si="180"/>
        <v>0</v>
      </c>
      <c r="L811" s="310">
        <f t="shared" si="180"/>
        <v>4951</v>
      </c>
      <c r="M811" s="12">
        <f t="shared" si="179"/>
        <v>1</v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5000</v>
      </c>
      <c r="F813" s="158">
        <v>5000</v>
      </c>
      <c r="G813" s="159"/>
      <c r="H813" s="1420"/>
      <c r="I813" s="158">
        <v>4951</v>
      </c>
      <c r="J813" s="159"/>
      <c r="K813" s="1420"/>
      <c r="L813" s="295">
        <f>I813+J813+K813</f>
        <v>4951</v>
      </c>
      <c r="M813" s="12">
        <f t="shared" si="179"/>
        <v>1</v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2600</v>
      </c>
      <c r="F846" s="274">
        <f t="shared" si="192"/>
        <v>2600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  <v>1</v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2600</v>
      </c>
      <c r="F852" s="173">
        <v>2600</v>
      </c>
      <c r="G852" s="174"/>
      <c r="H852" s="1421"/>
      <c r="I852" s="173">
        <v>0</v>
      </c>
      <c r="J852" s="174"/>
      <c r="K852" s="1421"/>
      <c r="L852" s="287">
        <f t="shared" si="194"/>
        <v>0</v>
      </c>
      <c r="M852" s="12">
        <f t="shared" si="191"/>
        <v>1</v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18000</v>
      </c>
      <c r="F864" s="274">
        <f t="shared" si="199"/>
        <v>18000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18000</v>
      </c>
      <c r="F865" s="152">
        <v>18000</v>
      </c>
      <c r="G865" s="153"/>
      <c r="H865" s="1418"/>
      <c r="I865" s="152">
        <v>0</v>
      </c>
      <c r="J865" s="153"/>
      <c r="K865" s="1418"/>
      <c r="L865" s="281">
        <f aca="true" t="shared" si="201" ref="L865:L871">I865+J865+K865</f>
        <v>0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5000</v>
      </c>
      <c r="F872" s="274">
        <f t="shared" si="203"/>
        <v>5000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  <v>1</v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5000</v>
      </c>
      <c r="F873" s="152">
        <v>5000</v>
      </c>
      <c r="G873" s="153"/>
      <c r="H873" s="1418"/>
      <c r="I873" s="152">
        <v>0</v>
      </c>
      <c r="J873" s="153"/>
      <c r="K873" s="1418"/>
      <c r="L873" s="281">
        <f>I873+J873+K873</f>
        <v>0</v>
      </c>
      <c r="M873" s="12">
        <f t="shared" si="202"/>
        <v>1</v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2571857</v>
      </c>
      <c r="F890" s="396">
        <f t="shared" si="205"/>
        <v>2571857</v>
      </c>
      <c r="G890" s="397">
        <f t="shared" si="205"/>
        <v>0</v>
      </c>
      <c r="H890" s="398">
        <f t="shared" si="205"/>
        <v>0</v>
      </c>
      <c r="I890" s="396">
        <f t="shared" si="205"/>
        <v>387021</v>
      </c>
      <c r="J890" s="397">
        <f t="shared" si="205"/>
        <v>0</v>
      </c>
      <c r="K890" s="398">
        <f t="shared" si="205"/>
        <v>0</v>
      </c>
      <c r="L890" s="395">
        <f t="shared" si="205"/>
        <v>387021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ОУ “Бачо Киро”</v>
      </c>
      <c r="C899" s="1781"/>
      <c r="D899" s="1782"/>
      <c r="E899" s="115">
        <f>$E$9</f>
        <v>43831</v>
      </c>
      <c r="F899" s="226">
        <f>$F$9</f>
        <v>43921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3338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3338</v>
      </c>
      <c r="D911" s="1452" t="s">
        <v>1968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744</v>
      </c>
      <c r="D913" s="1779"/>
      <c r="E913" s="273">
        <f aca="true" t="shared" si="206" ref="E913:L913">SUM(E914:E915)</f>
        <v>26480</v>
      </c>
      <c r="F913" s="274">
        <f t="shared" si="206"/>
        <v>26480</v>
      </c>
      <c r="G913" s="275">
        <f t="shared" si="206"/>
        <v>0</v>
      </c>
      <c r="H913" s="276">
        <f t="shared" si="206"/>
        <v>0</v>
      </c>
      <c r="I913" s="274">
        <f t="shared" si="206"/>
        <v>3306</v>
      </c>
      <c r="J913" s="275">
        <f t="shared" si="206"/>
        <v>0</v>
      </c>
      <c r="K913" s="276">
        <f t="shared" si="206"/>
        <v>0</v>
      </c>
      <c r="L913" s="273">
        <f t="shared" si="206"/>
        <v>3306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26480</v>
      </c>
      <c r="F914" s="152">
        <v>26480</v>
      </c>
      <c r="G914" s="153"/>
      <c r="H914" s="1418"/>
      <c r="I914" s="152">
        <v>3306</v>
      </c>
      <c r="J914" s="153"/>
      <c r="K914" s="1418"/>
      <c r="L914" s="281">
        <f>I914+J914+K914</f>
        <v>3306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747</v>
      </c>
      <c r="D916" s="1775"/>
      <c r="E916" s="273">
        <f aca="true" t="shared" si="208" ref="E916:L916">SUM(E917:E921)</f>
        <v>1300</v>
      </c>
      <c r="F916" s="274">
        <f t="shared" si="208"/>
        <v>1300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595</v>
      </c>
      <c r="E919" s="295">
        <f>F919+G919+H919</f>
        <v>700</v>
      </c>
      <c r="F919" s="158">
        <v>700</v>
      </c>
      <c r="G919" s="159"/>
      <c r="H919" s="1420"/>
      <c r="I919" s="158">
        <v>0</v>
      </c>
      <c r="J919" s="159"/>
      <c r="K919" s="1420"/>
      <c r="L919" s="295">
        <f>I919+J919+K919</f>
        <v>0</v>
      </c>
      <c r="M919" s="12">
        <f t="shared" si="207"/>
        <v>1</v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600</v>
      </c>
      <c r="F921" s="173">
        <v>600</v>
      </c>
      <c r="G921" s="174"/>
      <c r="H921" s="1421"/>
      <c r="I921" s="173">
        <v>0</v>
      </c>
      <c r="J921" s="174"/>
      <c r="K921" s="1421"/>
      <c r="L921" s="287">
        <f>I921+J921+K921</f>
        <v>0</v>
      </c>
      <c r="M921" s="12">
        <f t="shared" si="207"/>
        <v>1</v>
      </c>
      <c r="N921" s="13"/>
    </row>
    <row r="922" spans="2:14" ht="15.75">
      <c r="B922" s="272">
        <v>500</v>
      </c>
      <c r="C922" s="1776" t="s">
        <v>194</v>
      </c>
      <c r="D922" s="1777"/>
      <c r="E922" s="273">
        <f aca="true" t="shared" si="209" ref="E922:L922">SUM(E923:E929)</f>
        <v>6401</v>
      </c>
      <c r="F922" s="274">
        <f t="shared" si="209"/>
        <v>6401</v>
      </c>
      <c r="G922" s="275">
        <f t="shared" si="209"/>
        <v>0</v>
      </c>
      <c r="H922" s="276">
        <f t="shared" si="209"/>
        <v>0</v>
      </c>
      <c r="I922" s="274">
        <f t="shared" si="209"/>
        <v>770</v>
      </c>
      <c r="J922" s="275">
        <f t="shared" si="209"/>
        <v>0</v>
      </c>
      <c r="K922" s="276">
        <f t="shared" si="209"/>
        <v>0</v>
      </c>
      <c r="L922" s="273">
        <f t="shared" si="209"/>
        <v>770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3120</v>
      </c>
      <c r="F923" s="152">
        <v>3120</v>
      </c>
      <c r="G923" s="153"/>
      <c r="H923" s="1418"/>
      <c r="I923" s="152">
        <v>378</v>
      </c>
      <c r="J923" s="153"/>
      <c r="K923" s="1418"/>
      <c r="L923" s="281">
        <f aca="true" t="shared" si="211" ref="L923:L930">I923+J923+K923</f>
        <v>378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1180</v>
      </c>
      <c r="F924" s="158">
        <v>1180</v>
      </c>
      <c r="G924" s="159"/>
      <c r="H924" s="1420"/>
      <c r="I924" s="158">
        <v>142</v>
      </c>
      <c r="J924" s="159"/>
      <c r="K924" s="1420"/>
      <c r="L924" s="295">
        <f t="shared" si="211"/>
        <v>142</v>
      </c>
      <c r="M924" s="12">
        <f t="shared" si="207"/>
        <v>1</v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1341</v>
      </c>
      <c r="F926" s="158">
        <v>1341</v>
      </c>
      <c r="G926" s="159"/>
      <c r="H926" s="1420"/>
      <c r="I926" s="158">
        <v>158</v>
      </c>
      <c r="J926" s="159"/>
      <c r="K926" s="1420"/>
      <c r="L926" s="295">
        <f t="shared" si="211"/>
        <v>158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760</v>
      </c>
      <c r="F927" s="158">
        <v>760</v>
      </c>
      <c r="G927" s="159"/>
      <c r="H927" s="1420"/>
      <c r="I927" s="158">
        <v>92</v>
      </c>
      <c r="J927" s="159"/>
      <c r="K927" s="1420"/>
      <c r="L927" s="295">
        <f t="shared" si="211"/>
        <v>92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200</v>
      </c>
      <c r="D931" s="1775"/>
      <c r="E931" s="310">
        <f aca="true" t="shared" si="212" ref="E931:L931">SUM(E932:E948)</f>
        <v>1935</v>
      </c>
      <c r="F931" s="274">
        <f t="shared" si="212"/>
        <v>1935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300</v>
      </c>
      <c r="F936" s="158">
        <v>300</v>
      </c>
      <c r="G936" s="159"/>
      <c r="H936" s="1420"/>
      <c r="I936" s="158">
        <v>0</v>
      </c>
      <c r="J936" s="159"/>
      <c r="K936" s="1420"/>
      <c r="L936" s="295">
        <f t="shared" si="214"/>
        <v>0</v>
      </c>
      <c r="M936" s="12">
        <f t="shared" si="207"/>
        <v>1</v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1635</v>
      </c>
      <c r="F948" s="173">
        <v>1635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.75">
      <c r="B949" s="272">
        <v>1900</v>
      </c>
      <c r="C949" s="1785" t="s">
        <v>272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722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219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224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237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1662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273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249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623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686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36116</v>
      </c>
      <c r="F1028" s="396">
        <f t="shared" si="241"/>
        <v>36116</v>
      </c>
      <c r="G1028" s="397">
        <f t="shared" si="241"/>
        <v>0</v>
      </c>
      <c r="H1028" s="398">
        <f t="shared" si="241"/>
        <v>0</v>
      </c>
      <c r="I1028" s="396">
        <f t="shared" si="241"/>
        <v>4076</v>
      </c>
      <c r="J1028" s="397">
        <f t="shared" si="241"/>
        <v>0</v>
      </c>
      <c r="K1028" s="398">
        <f t="shared" si="241"/>
        <v>0</v>
      </c>
      <c r="L1028" s="395">
        <f t="shared" si="241"/>
        <v>4076</v>
      </c>
      <c r="M1028" s="12">
        <f t="shared" si="238"/>
        <v>1</v>
      </c>
      <c r="N1028" s="73" t="str">
        <f>LEFT(C910,1)</f>
        <v>3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1252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0" t="str">
        <f>$B$9</f>
        <v>ОУ “Бачо Киро”</v>
      </c>
      <c r="C1037" s="1781"/>
      <c r="D1037" s="1782"/>
      <c r="E1037" s="115">
        <f>$E$9</f>
        <v>43831</v>
      </c>
      <c r="F1037" s="226">
        <f>$F$9</f>
        <v>43921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3" t="str">
        <f>$B$12</f>
        <v>Велико Търново</v>
      </c>
      <c r="C1040" s="1844"/>
      <c r="D1040" s="1845"/>
      <c r="E1040" s="410" t="s">
        <v>890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891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.7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712</v>
      </c>
      <c r="E1044" s="1749" t="s">
        <v>2057</v>
      </c>
      <c r="F1044" s="1750"/>
      <c r="G1044" s="1750"/>
      <c r="H1044" s="1751"/>
      <c r="I1044" s="1758" t="s">
        <v>2058</v>
      </c>
      <c r="J1044" s="1759"/>
      <c r="K1044" s="1759"/>
      <c r="L1044" s="1760"/>
      <c r="M1044" s="7">
        <f>(IF($E1166&lt;&gt;0,$M$2,IF($L1166&lt;&gt;0,$M$2,"")))</f>
        <v>1</v>
      </c>
    </row>
    <row r="1045" spans="2:13" ht="56.2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454"/>
      <c r="C1048" s="1459">
        <f>VLOOKUP(D1049,EBK_DEIN2,2,FALSE)</f>
        <v>7713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7">
        <f>+C1048</f>
        <v>7713</v>
      </c>
      <c r="D1049" s="1452" t="s">
        <v>491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78" t="s">
        <v>744</v>
      </c>
      <c r="D1051" s="1779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74" t="s">
        <v>747</v>
      </c>
      <c r="D1054" s="1775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595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596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597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76" t="s">
        <v>194</v>
      </c>
      <c r="D1060" s="177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/>
      <c r="K1061" s="1418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909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>
        <f t="shared" si="243"/>
      </c>
      <c r="N1065" s="13"/>
    </row>
    <row r="1066" spans="2:14" ht="15.7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87" t="s">
        <v>199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74" t="s">
        <v>200</v>
      </c>
      <c r="D1069" s="1775"/>
      <c r="E1069" s="310">
        <f aca="true" t="shared" si="248" ref="E1069:L1069">SUM(E1070:E1086)</f>
        <v>3037</v>
      </c>
      <c r="F1069" s="274">
        <f t="shared" si="248"/>
        <v>3037</v>
      </c>
      <c r="G1069" s="275">
        <f t="shared" si="248"/>
        <v>0</v>
      </c>
      <c r="H1069" s="276">
        <f t="shared" si="248"/>
        <v>0</v>
      </c>
      <c r="I1069" s="274">
        <f t="shared" si="248"/>
        <v>306</v>
      </c>
      <c r="J1069" s="275">
        <f t="shared" si="248"/>
        <v>0</v>
      </c>
      <c r="K1069" s="276">
        <f t="shared" si="248"/>
        <v>0</v>
      </c>
      <c r="L1069" s="310">
        <f t="shared" si="248"/>
        <v>306</v>
      </c>
      <c r="M1069" s="12">
        <f t="shared" si="243"/>
        <v>1</v>
      </c>
      <c r="N1069" s="13"/>
    </row>
    <row r="1070" spans="2:14" ht="15.7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205</v>
      </c>
      <c r="E1074" s="295">
        <f t="shared" si="249"/>
        <v>1389</v>
      </c>
      <c r="F1074" s="158">
        <v>1389</v>
      </c>
      <c r="G1074" s="159"/>
      <c r="H1074" s="1420"/>
      <c r="I1074" s="158">
        <v>306</v>
      </c>
      <c r="J1074" s="159"/>
      <c r="K1074" s="1420"/>
      <c r="L1074" s="295">
        <f t="shared" si="250"/>
        <v>306</v>
      </c>
      <c r="M1074" s="12">
        <f t="shared" si="243"/>
        <v>1</v>
      </c>
      <c r="N1074" s="13"/>
    </row>
    <row r="1075" spans="2:14" ht="15.7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1648</v>
      </c>
      <c r="F1076" s="454">
        <v>1648</v>
      </c>
      <c r="G1076" s="455"/>
      <c r="H1076" s="1428"/>
      <c r="I1076" s="454">
        <v>0</v>
      </c>
      <c r="J1076" s="455"/>
      <c r="K1076" s="1428"/>
      <c r="L1076" s="320">
        <f t="shared" si="250"/>
        <v>0</v>
      </c>
      <c r="M1076" s="12">
        <f t="shared" si="243"/>
        <v>1</v>
      </c>
      <c r="N1076" s="13"/>
    </row>
    <row r="1077" spans="2:14" ht="15.7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910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213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85" t="s">
        <v>272</v>
      </c>
      <c r="D1087" s="1786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911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912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913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85" t="s">
        <v>722</v>
      </c>
      <c r="D1091" s="1786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85" t="s">
        <v>219</v>
      </c>
      <c r="D1097" s="1786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85" t="s">
        <v>221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1" t="s">
        <v>222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1" t="s">
        <v>223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1" t="s">
        <v>1661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85" t="s">
        <v>224</v>
      </c>
      <c r="D1104" s="1786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1956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1975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2006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.7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1.5">
      <c r="B1118" s="291"/>
      <c r="C1118" s="285">
        <v>3306</v>
      </c>
      <c r="D1118" s="361" t="s">
        <v>1658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85" t="s">
        <v>234</v>
      </c>
      <c r="D1119" s="1786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85" t="s">
        <v>235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85" t="s">
        <v>236</v>
      </c>
      <c r="D1121" s="1786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85" t="s">
        <v>237</v>
      </c>
      <c r="D1122" s="1786"/>
      <c r="E1122" s="310">
        <f aca="true" t="shared" si="264" ref="E1122:L1122">SUM(E1123:E1128)</f>
        <v>1000</v>
      </c>
      <c r="F1122" s="274">
        <f t="shared" si="264"/>
        <v>1000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  <v>1</v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1000</v>
      </c>
      <c r="F1128" s="173">
        <v>1000</v>
      </c>
      <c r="G1128" s="174"/>
      <c r="H1128" s="1421"/>
      <c r="I1128" s="173">
        <v>0</v>
      </c>
      <c r="J1128" s="174"/>
      <c r="K1128" s="1421"/>
      <c r="L1128" s="287">
        <f t="shared" si="266"/>
        <v>0</v>
      </c>
      <c r="M1128" s="12">
        <f t="shared" si="263"/>
        <v>1</v>
      </c>
      <c r="N1128" s="13"/>
    </row>
    <row r="1129" spans="2:14" ht="15.75">
      <c r="B1129" s="272">
        <v>4300</v>
      </c>
      <c r="C1129" s="1785" t="s">
        <v>1662</v>
      </c>
      <c r="D1129" s="1786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85" t="s">
        <v>1659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85" t="s">
        <v>1660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1" t="s">
        <v>247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85" t="s">
        <v>273</v>
      </c>
      <c r="D1136" s="1786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89" t="s">
        <v>248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89" t="s">
        <v>249</v>
      </c>
      <c r="D1140" s="1790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618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619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620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621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622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89" t="s">
        <v>623</v>
      </c>
      <c r="D1148" s="1790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624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89" t="s">
        <v>685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85" t="s">
        <v>686</v>
      </c>
      <c r="D1152" s="1786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3" t="s">
        <v>914</v>
      </c>
      <c r="D1157" s="1794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95" t="s">
        <v>694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95" t="s">
        <v>694</v>
      </c>
      <c r="D1162" s="1796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4037</v>
      </c>
      <c r="F1166" s="396">
        <f t="shared" si="277"/>
        <v>4037</v>
      </c>
      <c r="G1166" s="397">
        <f t="shared" si="277"/>
        <v>0</v>
      </c>
      <c r="H1166" s="398">
        <f t="shared" si="277"/>
        <v>0</v>
      </c>
      <c r="I1166" s="396">
        <f t="shared" si="277"/>
        <v>306</v>
      </c>
      <c r="J1166" s="397">
        <f t="shared" si="277"/>
        <v>0</v>
      </c>
      <c r="K1166" s="398">
        <f t="shared" si="277"/>
        <v>0</v>
      </c>
      <c r="L1166" s="395">
        <f t="shared" si="277"/>
        <v>306</v>
      </c>
      <c r="M1166" s="12">
        <f t="shared" si="274"/>
        <v>1</v>
      </c>
      <c r="N1166" s="73" t="str">
        <f>LEFT(C1048,1)</f>
        <v>7</v>
      </c>
    </row>
    <row r="1167" spans="2:13" ht="15.7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 objects="1" scenarios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2020-05-05T03:43:34Z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